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8795" windowHeight="11505" tabRatio="541"/>
  </bookViews>
  <sheets>
    <sheet name="finale" sheetId="1" r:id="rId1"/>
  </sheets>
  <definedNames>
    <definedName name="_xlnm._FilterDatabase" localSheetId="0" hidden="1">finale!$A$1:$AB$81</definedName>
  </definedNames>
  <calcPr calcId="144525"/>
</workbook>
</file>

<file path=xl/calcChain.xml><?xml version="1.0" encoding="utf-8"?>
<calcChain xmlns="http://schemas.openxmlformats.org/spreadsheetml/2006/main">
  <c r="AB53" i="1"/>
  <c r="AB51"/>
  <c r="AB47"/>
  <c r="I19" l="1"/>
  <c r="V19" s="1"/>
  <c r="Z19" s="1"/>
  <c r="I18"/>
  <c r="V18" s="1"/>
  <c r="I44"/>
  <c r="V44" s="1"/>
  <c r="Z44" s="1"/>
  <c r="I22"/>
  <c r="V22" s="1"/>
  <c r="Z22" s="1"/>
  <c r="I39"/>
  <c r="V39" s="1"/>
  <c r="Z39" s="1"/>
  <c r="I54"/>
  <c r="V54" s="1"/>
  <c r="Z54" s="1"/>
  <c r="I43"/>
  <c r="V43" s="1"/>
  <c r="Z43" s="1"/>
  <c r="I42"/>
  <c r="V42" s="1"/>
  <c r="Z42" s="1"/>
  <c r="I26"/>
  <c r="V26" s="1"/>
  <c r="Z26" s="1"/>
  <c r="I24"/>
  <c r="V24" s="1"/>
  <c r="I21"/>
  <c r="V21" s="1"/>
  <c r="Z21" s="1"/>
  <c r="I16"/>
  <c r="V16" s="1"/>
  <c r="Z16" s="1"/>
  <c r="I12"/>
  <c r="V12" s="1"/>
  <c r="Z12" s="1"/>
  <c r="I6"/>
  <c r="V6" s="1"/>
  <c r="Z6" s="1"/>
  <c r="I77"/>
  <c r="V77" s="1"/>
  <c r="Z77" s="1"/>
  <c r="I76"/>
  <c r="V76" s="1"/>
  <c r="Z76" s="1"/>
  <c r="I75"/>
  <c r="V75" s="1"/>
  <c r="Z75" s="1"/>
  <c r="I74"/>
  <c r="V74" s="1"/>
  <c r="I73"/>
  <c r="V73" s="1"/>
  <c r="Z73" s="1"/>
  <c r="I72"/>
  <c r="V72" s="1"/>
  <c r="Z72" s="1"/>
  <c r="I71"/>
  <c r="V71" s="1"/>
  <c r="Z71" s="1"/>
  <c r="I70"/>
  <c r="V70" s="1"/>
  <c r="Z70" s="1"/>
  <c r="I69"/>
  <c r="V69" s="1"/>
  <c r="Z69" s="1"/>
  <c r="I68"/>
  <c r="V68" s="1"/>
  <c r="Z68" s="1"/>
  <c r="I67"/>
  <c r="V67" s="1"/>
  <c r="Z67" s="1"/>
  <c r="I66"/>
  <c r="V66" s="1"/>
  <c r="I65"/>
  <c r="V65" s="1"/>
  <c r="Z65" s="1"/>
  <c r="I64"/>
  <c r="V64" s="1"/>
  <c r="Z64" s="1"/>
  <c r="I63"/>
  <c r="V63" s="1"/>
  <c r="Z63" s="1"/>
  <c r="I62"/>
  <c r="V62" s="1"/>
  <c r="Z62" s="1"/>
  <c r="I81"/>
  <c r="V81" s="1"/>
  <c r="Z81" s="1"/>
  <c r="I80"/>
  <c r="V80" s="1"/>
  <c r="Z80" s="1"/>
  <c r="I79"/>
  <c r="V79" s="1"/>
  <c r="Z79" s="1"/>
  <c r="I78"/>
  <c r="V78" s="1"/>
  <c r="I61"/>
  <c r="I60"/>
  <c r="I59"/>
  <c r="I58"/>
  <c r="I57"/>
  <c r="I56"/>
  <c r="V56" s="1"/>
  <c r="I55"/>
  <c r="V55" s="1"/>
  <c r="Z55" s="1"/>
  <c r="I53"/>
  <c r="I52"/>
  <c r="I51"/>
  <c r="I50"/>
  <c r="I49"/>
  <c r="V49" s="1"/>
  <c r="Z49" s="1"/>
  <c r="I48"/>
  <c r="V48" s="1"/>
  <c r="I47"/>
  <c r="I46"/>
  <c r="I45"/>
  <c r="V45" s="1"/>
  <c r="Z45" s="1"/>
  <c r="K41"/>
  <c r="I41" s="1"/>
  <c r="V41" s="1"/>
  <c r="Z41" s="1"/>
  <c r="K40"/>
  <c r="I40" s="1"/>
  <c r="V40" s="1"/>
  <c r="Z40" s="1"/>
  <c r="I38"/>
  <c r="V38" s="1"/>
  <c r="I37"/>
  <c r="V37" s="1"/>
  <c r="Z37" s="1"/>
  <c r="I36"/>
  <c r="V36" s="1"/>
  <c r="Z36" s="1"/>
  <c r="I35"/>
  <c r="V35" s="1"/>
  <c r="Z35" s="1"/>
  <c r="I34"/>
  <c r="V34" s="1"/>
  <c r="I33"/>
  <c r="V33" s="1"/>
  <c r="I32"/>
  <c r="V32" s="1"/>
  <c r="Z32" s="1"/>
  <c r="I31"/>
  <c r="V31" s="1"/>
  <c r="Z31" s="1"/>
  <c r="I30"/>
  <c r="V30" s="1"/>
  <c r="I29"/>
  <c r="V29" s="1"/>
  <c r="Z29" s="1"/>
  <c r="I28"/>
  <c r="V28" s="1"/>
  <c r="Z28" s="1"/>
  <c r="I27"/>
  <c r="V27" s="1"/>
  <c r="I25"/>
  <c r="V25" s="1"/>
  <c r="I23"/>
  <c r="V23" s="1"/>
  <c r="I20"/>
  <c r="V20" s="1"/>
  <c r="Z20" s="1"/>
  <c r="I17"/>
  <c r="V17" s="1"/>
  <c r="I15"/>
  <c r="V15" s="1"/>
  <c r="Z15" s="1"/>
  <c r="I14"/>
  <c r="V14" s="1"/>
  <c r="Z14" s="1"/>
  <c r="I13"/>
  <c r="V13" s="1"/>
  <c r="I11"/>
  <c r="V11" s="1"/>
  <c r="I10"/>
  <c r="V10" s="1"/>
  <c r="I9"/>
  <c r="V9" s="1"/>
  <c r="Z9" s="1"/>
  <c r="I8"/>
  <c r="V8" s="1"/>
  <c r="I7"/>
  <c r="V7" s="1"/>
  <c r="I5"/>
  <c r="V5" s="1"/>
  <c r="Z5" s="1"/>
  <c r="I4"/>
  <c r="V4" s="1"/>
  <c r="Z4" s="1"/>
  <c r="L3"/>
  <c r="I3" s="1"/>
  <c r="V3" s="1"/>
  <c r="Z3" s="1"/>
  <c r="I2"/>
  <c r="V2" s="1"/>
  <c r="W8" l="1"/>
  <c r="Z8"/>
  <c r="W13"/>
  <c r="Z13"/>
  <c r="X30"/>
  <c r="Z30"/>
  <c r="X34"/>
  <c r="Z34"/>
  <c r="X48"/>
  <c r="Z48"/>
  <c r="W2"/>
  <c r="Z2"/>
  <c r="X7"/>
  <c r="Z7"/>
  <c r="X11"/>
  <c r="Z11"/>
  <c r="W17"/>
  <c r="Z17"/>
  <c r="W23"/>
  <c r="Z23"/>
  <c r="W27"/>
  <c r="Z27"/>
  <c r="W33"/>
  <c r="Z33"/>
  <c r="V50"/>
  <c r="Z50" s="1"/>
  <c r="W56"/>
  <c r="Z56"/>
  <c r="W78"/>
  <c r="Z78"/>
  <c r="W66"/>
  <c r="Z66"/>
  <c r="W74"/>
  <c r="Z74"/>
  <c r="W24"/>
  <c r="Z24"/>
  <c r="W18"/>
  <c r="Z18"/>
  <c r="W10"/>
  <c r="Z10"/>
  <c r="X25"/>
  <c r="Z25"/>
  <c r="X38"/>
  <c r="Z38"/>
  <c r="V52"/>
  <c r="Z52" s="1"/>
  <c r="V57"/>
  <c r="V46"/>
  <c r="W46" s="1"/>
  <c r="Z46" s="1"/>
  <c r="X52"/>
  <c r="W62"/>
  <c r="X62"/>
  <c r="W6"/>
  <c r="X6"/>
  <c r="W60"/>
  <c r="X60"/>
  <c r="W70"/>
  <c r="X70"/>
  <c r="W54"/>
  <c r="X54"/>
  <c r="X2"/>
  <c r="X10"/>
  <c r="Y10" s="1"/>
  <c r="AB10" s="1"/>
  <c r="X23"/>
  <c r="X33"/>
  <c r="Y33" s="1"/>
  <c r="AB33" s="1"/>
  <c r="W11"/>
  <c r="W25"/>
  <c r="Y25" s="1"/>
  <c r="AB25" s="1"/>
  <c r="W34"/>
  <c r="W52"/>
  <c r="X78"/>
  <c r="Y78" s="1"/>
  <c r="AB78" s="1"/>
  <c r="X74"/>
  <c r="Y74" s="1"/>
  <c r="AB74" s="1"/>
  <c r="X18"/>
  <c r="Y18" s="1"/>
  <c r="AB18" s="1"/>
  <c r="X5"/>
  <c r="X15"/>
  <c r="X29"/>
  <c r="X37"/>
  <c r="W5"/>
  <c r="Y5" s="1"/>
  <c r="AB5" s="1"/>
  <c r="W7"/>
  <c r="W15"/>
  <c r="W29"/>
  <c r="W30"/>
  <c r="Y30" s="1"/>
  <c r="AB30" s="1"/>
  <c r="W37"/>
  <c r="W38"/>
  <c r="Y38" s="1"/>
  <c r="AB38" s="1"/>
  <c r="W48"/>
  <c r="X56"/>
  <c r="Y56" s="1"/>
  <c r="AB56" s="1"/>
  <c r="X66"/>
  <c r="Y66" s="1"/>
  <c r="AB66" s="1"/>
  <c r="X24"/>
  <c r="Y24" s="1"/>
  <c r="AB24" s="1"/>
  <c r="W20"/>
  <c r="X20"/>
  <c r="W32"/>
  <c r="X32"/>
  <c r="W50"/>
  <c r="W79"/>
  <c r="X79"/>
  <c r="X73"/>
  <c r="W73"/>
  <c r="W75"/>
  <c r="X75"/>
  <c r="X44"/>
  <c r="W44"/>
  <c r="W19"/>
  <c r="X19"/>
  <c r="X41"/>
  <c r="W41"/>
  <c r="X81"/>
  <c r="W81"/>
  <c r="W63"/>
  <c r="X63"/>
  <c r="X77"/>
  <c r="W77"/>
  <c r="W12"/>
  <c r="X12"/>
  <c r="W4"/>
  <c r="X4"/>
  <c r="W28"/>
  <c r="X28"/>
  <c r="X36"/>
  <c r="W36"/>
  <c r="X40"/>
  <c r="W40"/>
  <c r="X46"/>
  <c r="X55"/>
  <c r="W55"/>
  <c r="W57"/>
  <c r="X65"/>
  <c r="W65"/>
  <c r="W67"/>
  <c r="X67"/>
  <c r="X21"/>
  <c r="W21"/>
  <c r="W26"/>
  <c r="X26"/>
  <c r="W9"/>
  <c r="X9"/>
  <c r="W14"/>
  <c r="X14"/>
  <c r="W3"/>
  <c r="X3"/>
  <c r="X59"/>
  <c r="W59"/>
  <c r="W61"/>
  <c r="X61"/>
  <c r="X69"/>
  <c r="W69"/>
  <c r="W71"/>
  <c r="X71"/>
  <c r="X43"/>
  <c r="W43"/>
  <c r="W39"/>
  <c r="X39"/>
  <c r="X8"/>
  <c r="X13"/>
  <c r="Y13" s="1"/>
  <c r="AB13" s="1"/>
  <c r="X27"/>
  <c r="X35"/>
  <c r="X49"/>
  <c r="X58"/>
  <c r="X80"/>
  <c r="X68"/>
  <c r="X76"/>
  <c r="X42"/>
  <c r="X17"/>
  <c r="X31"/>
  <c r="X45"/>
  <c r="X64"/>
  <c r="X72"/>
  <c r="X16"/>
  <c r="X22"/>
  <c r="W31"/>
  <c r="W35"/>
  <c r="W45"/>
  <c r="W49"/>
  <c r="W58"/>
  <c r="W80"/>
  <c r="W64"/>
  <c r="W68"/>
  <c r="W72"/>
  <c r="W76"/>
  <c r="W16"/>
  <c r="W42"/>
  <c r="W22"/>
  <c r="X57" l="1"/>
  <c r="Z57"/>
  <c r="Y17"/>
  <c r="AB17" s="1"/>
  <c r="Y27"/>
  <c r="AB27" s="1"/>
  <c r="Y8"/>
  <c r="AB8" s="1"/>
  <c r="X50"/>
  <c r="Y48"/>
  <c r="AB48" s="1"/>
  <c r="Y7"/>
  <c r="AB7" s="1"/>
  <c r="Y34"/>
  <c r="AB34" s="1"/>
  <c r="Y11"/>
  <c r="AB11" s="1"/>
  <c r="Y23"/>
  <c r="AB23" s="1"/>
  <c r="Y2"/>
  <c r="AB2" s="1"/>
  <c r="Y70"/>
  <c r="AB70" s="1"/>
  <c r="Y6"/>
  <c r="AB6" s="1"/>
  <c r="Y52"/>
  <c r="AB52" s="1"/>
  <c r="Y54"/>
  <c r="AB54" s="1"/>
  <c r="Y62"/>
  <c r="AB62" s="1"/>
  <c r="Y60"/>
  <c r="AB60" s="1"/>
  <c r="Y37"/>
  <c r="AB37" s="1"/>
  <c r="Y68"/>
  <c r="AB68" s="1"/>
  <c r="Y29"/>
  <c r="AB29" s="1"/>
  <c r="Y14"/>
  <c r="AB14" s="1"/>
  <c r="Y26"/>
  <c r="AB26" s="1"/>
  <c r="Y67"/>
  <c r="AB67" s="1"/>
  <c r="Y57"/>
  <c r="AB57" s="1"/>
  <c r="Y36"/>
  <c r="AB36" s="1"/>
  <c r="Y4"/>
  <c r="AB4" s="1"/>
  <c r="Y75"/>
  <c r="AB75" s="1"/>
  <c r="Y79"/>
  <c r="AB79" s="1"/>
  <c r="Y20"/>
  <c r="AB20" s="1"/>
  <c r="Y76"/>
  <c r="AB76" s="1"/>
  <c r="Y58"/>
  <c r="AB58" s="1"/>
  <c r="Y39"/>
  <c r="AB39" s="1"/>
  <c r="Y71"/>
  <c r="AB71" s="1"/>
  <c r="Y61"/>
  <c r="AB61" s="1"/>
  <c r="Y9"/>
  <c r="AB9" s="1"/>
  <c r="Y28"/>
  <c r="AB28" s="1"/>
  <c r="Y12"/>
  <c r="AB12" s="1"/>
  <c r="Y63"/>
  <c r="AB63" s="1"/>
  <c r="Y31"/>
  <c r="AB31" s="1"/>
  <c r="Y42"/>
  <c r="AB42" s="1"/>
  <c r="Y35"/>
  <c r="AB35" s="1"/>
  <c r="Y55"/>
  <c r="AB55" s="1"/>
  <c r="Y41"/>
  <c r="AB41" s="1"/>
  <c r="Y73"/>
  <c r="AB73" s="1"/>
  <c r="Y72"/>
  <c r="AB72" s="1"/>
  <c r="Y49"/>
  <c r="AB49" s="1"/>
  <c r="Y69"/>
  <c r="AB69" s="1"/>
  <c r="Y77"/>
  <c r="AB77" s="1"/>
  <c r="Y81"/>
  <c r="AB81" s="1"/>
  <c r="Y15"/>
  <c r="AB15" s="1"/>
  <c r="Y80"/>
  <c r="AB80" s="1"/>
  <c r="Y65"/>
  <c r="AB65" s="1"/>
  <c r="Y40"/>
  <c r="AB40" s="1"/>
  <c r="Y64"/>
  <c r="AB64" s="1"/>
  <c r="Y45"/>
  <c r="AB45" s="1"/>
  <c r="Y43"/>
  <c r="AB43" s="1"/>
  <c r="Y21"/>
  <c r="AB21" s="1"/>
  <c r="Y44"/>
  <c r="AB44" s="1"/>
  <c r="Y22"/>
  <c r="AB22" s="1"/>
  <c r="Y59"/>
  <c r="AB59" s="1"/>
  <c r="Y32"/>
  <c r="AB32" s="1"/>
  <c r="Y3"/>
  <c r="AB3" s="1"/>
  <c r="Y16"/>
  <c r="AB16" s="1"/>
  <c r="Y46"/>
  <c r="AB46" s="1"/>
  <c r="Y19"/>
  <c r="AB19" s="1"/>
  <c r="Y50"/>
  <c r="AB50" s="1"/>
</calcChain>
</file>

<file path=xl/sharedStrings.xml><?xml version="1.0" encoding="utf-8"?>
<sst xmlns="http://schemas.openxmlformats.org/spreadsheetml/2006/main" count="563" uniqueCount="309">
  <si>
    <t>Numero Lotto</t>
  </si>
  <si>
    <t>Sub lotto</t>
  </si>
  <si>
    <t>Codice ATC</t>
  </si>
  <si>
    <t>Principio Attivo</t>
  </si>
  <si>
    <t>Forma farmaceutica</t>
  </si>
  <si>
    <t>Dosaggio</t>
  </si>
  <si>
    <t>Unità di misura</t>
  </si>
  <si>
    <t>note</t>
  </si>
  <si>
    <t>Quantità</t>
  </si>
  <si>
    <t>pz indicativo</t>
  </si>
  <si>
    <t>DPC</t>
  </si>
  <si>
    <t>MAGAZZINO</t>
  </si>
  <si>
    <t>ASUIUD (EX AOUD)</t>
  </si>
  <si>
    <t>ASUIUD (EX AAS4)</t>
  </si>
  <si>
    <t>AAS2</t>
  </si>
  <si>
    <t>AAS3</t>
  </si>
  <si>
    <t>AAS5</t>
  </si>
  <si>
    <t>ASUITS (EX AOTS)</t>
  </si>
  <si>
    <t>ASUITS (EX AAS1)</t>
  </si>
  <si>
    <t>BURLO</t>
  </si>
  <si>
    <t>CRO</t>
  </si>
  <si>
    <t>importo totale</t>
  </si>
  <si>
    <t>importo 6 mesi</t>
  </si>
  <si>
    <t>importo 50% estensione</t>
  </si>
  <si>
    <t>importo comprensivo delle opzioni</t>
  </si>
  <si>
    <t>A</t>
  </si>
  <si>
    <t>A06AD65</t>
  </si>
  <si>
    <t>MACROGOL 3350/SODIO SOLFATO/SODIO CLORURO/POTASSIO CLORURO/ACIDO ASCORBICO/SODIO ASCORBATO</t>
  </si>
  <si>
    <t>POLVERE</t>
  </si>
  <si>
    <t>TUTTI I DOSAGGI</t>
  </si>
  <si>
    <t>BUSTA</t>
  </si>
  <si>
    <t>A10BD08</t>
  </si>
  <si>
    <t>VILDAGLIPTIN/METFORMINA</t>
  </si>
  <si>
    <t>COMPRESSE</t>
  </si>
  <si>
    <t>50 + 1000 MG</t>
  </si>
  <si>
    <t>COMPRESSA</t>
  </si>
  <si>
    <t>A10BG03</t>
  </si>
  <si>
    <t>PIOGLITAZONE CLORIDRATO</t>
  </si>
  <si>
    <t>30 MG</t>
  </si>
  <si>
    <t>A11CC05</t>
  </si>
  <si>
    <t>COLECALCIFEROLO</t>
  </si>
  <si>
    <t>FIALE</t>
  </si>
  <si>
    <t>100000 U.I.</t>
  </si>
  <si>
    <t>FIALA</t>
  </si>
  <si>
    <t>GOCCE</t>
  </si>
  <si>
    <t>2,5 ML (25000 U.I./ML)</t>
  </si>
  <si>
    <t>FLACONE</t>
  </si>
  <si>
    <t>A11HA03</t>
  </si>
  <si>
    <t>TOCOFEROLO ALFA</t>
  </si>
  <si>
    <t>CAPSULE</t>
  </si>
  <si>
    <t>400 U.I.</t>
  </si>
  <si>
    <t>CAPSULA</t>
  </si>
  <si>
    <t>A12CC08</t>
  </si>
  <si>
    <t>MAGNESIO PIDOLATO</t>
  </si>
  <si>
    <t>GRANULATO</t>
  </si>
  <si>
    <t>2,25 G</t>
  </si>
  <si>
    <t>BUSTA/FLACONE</t>
  </si>
  <si>
    <t>A16AB02</t>
  </si>
  <si>
    <t>IMIGLUCERASI</t>
  </si>
  <si>
    <t>A16AX07</t>
  </si>
  <si>
    <t>SAPROPTERINA DICLORIDRATO</t>
  </si>
  <si>
    <t>COMPRESSE EFFERVESCENTI SOLUBILI</t>
  </si>
  <si>
    <t>100 MG</t>
  </si>
  <si>
    <t>D06AX01</t>
  </si>
  <si>
    <t>ACIDO FUSIDICO</t>
  </si>
  <si>
    <t>CREMA</t>
  </si>
  <si>
    <t>30 G 20 MG/G</t>
  </si>
  <si>
    <t>TUBO</t>
  </si>
  <si>
    <t>H02AB01</t>
  </si>
  <si>
    <t>BETAMETASONE FOSFATO</t>
  </si>
  <si>
    <t>1 MG</t>
  </si>
  <si>
    <t>J01DF01</t>
  </si>
  <si>
    <t>AZTREONAM</t>
  </si>
  <si>
    <t>75 MG</t>
  </si>
  <si>
    <t>L01AX03</t>
  </si>
  <si>
    <t>TEMOZOLOMIDE</t>
  </si>
  <si>
    <t>250 MG</t>
  </si>
  <si>
    <t>L02AE01</t>
  </si>
  <si>
    <t>BUSERELIN ACETATO</t>
  </si>
  <si>
    <t>SPRAY</t>
  </si>
  <si>
    <t>10 MG</t>
  </si>
  <si>
    <t>C</t>
  </si>
  <si>
    <t>L04AD02</t>
  </si>
  <si>
    <t>TACROLIMUS</t>
  </si>
  <si>
    <t>3 MG</t>
  </si>
  <si>
    <t>M05BX04</t>
  </si>
  <si>
    <t>DENOSUMAB</t>
  </si>
  <si>
    <t>SIRINGA</t>
  </si>
  <si>
    <t>60 MG 1ML</t>
  </si>
  <si>
    <t>PEZZO</t>
  </si>
  <si>
    <t>N03AX18</t>
  </si>
  <si>
    <t>LACOSAMIDE</t>
  </si>
  <si>
    <t>N04BA05</t>
  </si>
  <si>
    <t>MELEVODOPA CLORIDRATO/CARBIDOPA IDRATA</t>
  </si>
  <si>
    <t>25 MG + 100 MG</t>
  </si>
  <si>
    <t>N05AX12</t>
  </si>
  <si>
    <t>ARIPIPRAZOLO</t>
  </si>
  <si>
    <t>SOSPENSIONE</t>
  </si>
  <si>
    <t>150 ML (1 MG/ML)</t>
  </si>
  <si>
    <t>N05AX13</t>
  </si>
  <si>
    <t>PALIPERIDONE PALMITATO</t>
  </si>
  <si>
    <t>SIRINGA PRERIEMPITA</t>
  </si>
  <si>
    <t>150 MG R.P.</t>
  </si>
  <si>
    <t>N05BA06</t>
  </si>
  <si>
    <t>LORAZEPAM</t>
  </si>
  <si>
    <t>10 ML (2 MG/ML)</t>
  </si>
  <si>
    <t>N05BA12</t>
  </si>
  <si>
    <t>ALPRAZOLAM</t>
  </si>
  <si>
    <t>20 ML (0,75 MG/ML)</t>
  </si>
  <si>
    <t>N06BC01</t>
  </si>
  <si>
    <t>CAFFEINA CITRATO</t>
  </si>
  <si>
    <t>1 ML (20 MG/ML)</t>
  </si>
  <si>
    <t>N06BX12</t>
  </si>
  <si>
    <t>LEVOACETILCARNITINA</t>
  </si>
  <si>
    <t>500 MG</t>
  </si>
  <si>
    <t>N06DA04</t>
  </si>
  <si>
    <t>GALANTAMINA BROMIDRATO</t>
  </si>
  <si>
    <t>8 MG R.P.</t>
  </si>
  <si>
    <t>8 MG</t>
  </si>
  <si>
    <t>R03BA03</t>
  </si>
  <si>
    <t>FLUNISOLIDE</t>
  </si>
  <si>
    <t>AEROSOL</t>
  </si>
  <si>
    <t>2 ML (1 MG/ML)</t>
  </si>
  <si>
    <t>FIALA/FLACONE</t>
  </si>
  <si>
    <t>S01EE03</t>
  </si>
  <si>
    <t>BIMATOPROST</t>
  </si>
  <si>
    <t>COLLIRIO</t>
  </si>
  <si>
    <t>3 ML (0,1 MG/ML)</t>
  </si>
  <si>
    <t>B01AF02</t>
  </si>
  <si>
    <t>APIXABAN</t>
  </si>
  <si>
    <t>2,5 MG</t>
  </si>
  <si>
    <t>5 MG</t>
  </si>
  <si>
    <t>J05AX65</t>
  </si>
  <si>
    <t>LEDIPASVIR/SOFOSBUVIR</t>
  </si>
  <si>
    <t>90MG + 400 MG</t>
  </si>
  <si>
    <t>J05AX14</t>
  </si>
  <si>
    <t>DACLASTAVIR</t>
  </si>
  <si>
    <t>B</t>
  </si>
  <si>
    <t>60 MG</t>
  </si>
  <si>
    <t>J05AX</t>
  </si>
  <si>
    <t xml:space="preserve">OMBITASVIR/PARITAPREVIR/RITONAVIR </t>
  </si>
  <si>
    <t xml:space="preserve">12,5MG + 75MG + 50MG </t>
  </si>
  <si>
    <t>DASABUVIR</t>
  </si>
  <si>
    <t>250MG</t>
  </si>
  <si>
    <t>A10BX11</t>
  </si>
  <si>
    <t>CANAGLIFLOZIN</t>
  </si>
  <si>
    <t>100MG</t>
  </si>
  <si>
    <t>300MG</t>
  </si>
  <si>
    <t>A10BD13</t>
  </si>
  <si>
    <t xml:space="preserve">ALOGLIPTIN  + METFORMINA </t>
  </si>
  <si>
    <t>12,5MG+850MG</t>
  </si>
  <si>
    <t>12,5MG+1000MG</t>
  </si>
  <si>
    <t>L01XE24</t>
  </si>
  <si>
    <t>PONATINIB</t>
  </si>
  <si>
    <t>15 MG</t>
  </si>
  <si>
    <t>V01CD01</t>
  </si>
  <si>
    <t>METIRAPONE</t>
  </si>
  <si>
    <t>J06BA</t>
  </si>
  <si>
    <t>IMMUNOGLOBULINA UMANA</t>
  </si>
  <si>
    <t>FLACONI</t>
  </si>
  <si>
    <t>50 ML (100MG/ML)</t>
  </si>
  <si>
    <t>200 ML (100MG/ML)</t>
  </si>
  <si>
    <t>300ML (100MG/ML)</t>
  </si>
  <si>
    <t>D</t>
  </si>
  <si>
    <t>100ML (100MG/ML)</t>
  </si>
  <si>
    <t>E</t>
  </si>
  <si>
    <t>25ML (100MG/ML)</t>
  </si>
  <si>
    <t>R03AK10</t>
  </si>
  <si>
    <t>FLUTICASONE/VILANTEROLO</t>
  </si>
  <si>
    <t>POLVERE INALANTE</t>
  </si>
  <si>
    <t>92 MCG + 22MCG</t>
  </si>
  <si>
    <t>L04AA34</t>
  </si>
  <si>
    <t>ALEMTUZUMAB</t>
  </si>
  <si>
    <t>12 MG</t>
  </si>
  <si>
    <t>L03AB13</t>
  </si>
  <si>
    <t>PEGINTERFERONE BETA-1-A</t>
  </si>
  <si>
    <t>PENNA</t>
  </si>
  <si>
    <t>63 MCG + 94 MCG</t>
  </si>
  <si>
    <t>L03AB14</t>
  </si>
  <si>
    <t xml:space="preserve">125 MCG </t>
  </si>
  <si>
    <t>L01XC17</t>
  </si>
  <si>
    <t>NIVOLUMAB</t>
  </si>
  <si>
    <t>10 MG/ML 10 ML</t>
  </si>
  <si>
    <t>10 MG/ML 4 ML</t>
  </si>
  <si>
    <t>L01XX47</t>
  </si>
  <si>
    <t>IDELALISIB</t>
  </si>
  <si>
    <t>COMPRESSE RIVESTITE</t>
  </si>
  <si>
    <t>150 MG</t>
  </si>
  <si>
    <t>J05AR13</t>
  </si>
  <si>
    <t>DOLUTEGRAVIR + ABACAVIR + LAMIVUDINA</t>
  </si>
  <si>
    <t>50 + 600 + 300 MG</t>
  </si>
  <si>
    <t>J01DI01</t>
  </si>
  <si>
    <t>CEFTOBIPROLO</t>
  </si>
  <si>
    <t>500 MG 20 ML</t>
  </si>
  <si>
    <t>L01XE27</t>
  </si>
  <si>
    <t>IBRUTINIB</t>
  </si>
  <si>
    <t>140 MG</t>
  </si>
  <si>
    <t>L01XC21</t>
  </si>
  <si>
    <t>RAMUCIRUMAB</t>
  </si>
  <si>
    <t>10MG/ML 10 ML</t>
  </si>
  <si>
    <t>10MG/ML 50 ML</t>
  </si>
  <si>
    <t>B01AX01</t>
  </si>
  <si>
    <t>DEFIBROTIDE</t>
  </si>
  <si>
    <t>80 MG/ML 2,5ML</t>
  </si>
  <si>
    <t>L01XX46</t>
  </si>
  <si>
    <t>OLAPARIB</t>
  </si>
  <si>
    <t>50 MG</t>
  </si>
  <si>
    <t>L04AX06</t>
  </si>
  <si>
    <t>POMALIDOMIDE</t>
  </si>
  <si>
    <t>2 MG</t>
  </si>
  <si>
    <t>4 MG</t>
  </si>
  <si>
    <t>V03AB37</t>
  </si>
  <si>
    <t>IDARUCIZUMAB</t>
  </si>
  <si>
    <t>SOLUZIONE PER INFUSIONE</t>
  </si>
  <si>
    <t>2,5G/50ML</t>
  </si>
  <si>
    <t>10 ML (10000 U.I./ML)</t>
  </si>
  <si>
    <t>B05XA</t>
  </si>
  <si>
    <t>POTASSIO ASPARTATO</t>
  </si>
  <si>
    <t>10 ML (3 MEQ/ML)</t>
  </si>
  <si>
    <t>J04AM05</t>
  </si>
  <si>
    <t>ISONIAZIDE/PIRAZINAMIDE/RIFAMPICINA</t>
  </si>
  <si>
    <t>50+300+120 MG</t>
  </si>
  <si>
    <t>L04AB05</t>
  </si>
  <si>
    <t>CERTOLIZUMAB PEGOL</t>
  </si>
  <si>
    <t>200 MG</t>
  </si>
  <si>
    <t>L04AX04</t>
  </si>
  <si>
    <t>LENALIDOMIDE</t>
  </si>
  <si>
    <t>N03AX14</t>
  </si>
  <si>
    <t>LEVETIRACETAM</t>
  </si>
  <si>
    <t>5 ML (100 MG/ML)</t>
  </si>
  <si>
    <t>L03AX03</t>
  </si>
  <si>
    <t>BCG - BACILLO DI CALMETTE E GUERIN (USO ENDOVESCICALE)</t>
  </si>
  <si>
    <t>FIALE/POLVERE</t>
  </si>
  <si>
    <t>Tutti i dosaggi</t>
  </si>
  <si>
    <t>M03AX01</t>
  </si>
  <si>
    <t>TOSSINA BOTULINICA DI CLOSTRIDIUM BOTULINUM TIPO A</t>
  </si>
  <si>
    <t>100 U</t>
  </si>
  <si>
    <t>S01XA22</t>
  </si>
  <si>
    <t>OCRIPLASMIN</t>
  </si>
  <si>
    <t>SOLUZIONE</t>
  </si>
  <si>
    <t>0,5MG/0,2ML</t>
  </si>
  <si>
    <t>V03AB35</t>
  </si>
  <si>
    <t>SUGAMMADEX</t>
  </si>
  <si>
    <t>2 ML (100 MG/ML)</t>
  </si>
  <si>
    <t>L04AD01</t>
  </si>
  <si>
    <t>CICLOSPORINA</t>
  </si>
  <si>
    <t>J02AC04</t>
  </si>
  <si>
    <t>POSACONAZOLO</t>
  </si>
  <si>
    <t>L01CX01</t>
  </si>
  <si>
    <t>TRABECTEDINA</t>
  </si>
  <si>
    <t>0,25 MG</t>
  </si>
  <si>
    <t>CIG</t>
  </si>
  <si>
    <t>CONTRIBUTO ANAC</t>
  </si>
  <si>
    <t>cauzione 2%</t>
  </si>
  <si>
    <t>675339128E</t>
  </si>
  <si>
    <t>6753404D45</t>
  </si>
  <si>
    <t>67534356DC</t>
  </si>
  <si>
    <t>6753445F1A</t>
  </si>
  <si>
    <t>67534535B7</t>
  </si>
  <si>
    <t>6753459AA9</t>
  </si>
  <si>
    <t>6753463DF5</t>
  </si>
  <si>
    <t>67534703BF</t>
  </si>
  <si>
    <t>67534757DE</t>
  </si>
  <si>
    <t>6753478A57</t>
  </si>
  <si>
    <t>6753482DA3</t>
  </si>
  <si>
    <t>675348829A</t>
  </si>
  <si>
    <t>675349585F</t>
  </si>
  <si>
    <t>6753500C7E</t>
  </si>
  <si>
    <t>67534925E6</t>
  </si>
  <si>
    <t>6753503EF7</t>
  </si>
  <si>
    <t>67535093EE</t>
  </si>
  <si>
    <t>6753522EA5</t>
  </si>
  <si>
    <t>675352839C</t>
  </si>
  <si>
    <t>675353488E</t>
  </si>
  <si>
    <t>6753538BDA</t>
  </si>
  <si>
    <t>6753559D2E</t>
  </si>
  <si>
    <t>6753561ED4</t>
  </si>
  <si>
    <t>6753576B36</t>
  </si>
  <si>
    <t>67535841D3</t>
  </si>
  <si>
    <t>6753594A11</t>
  </si>
  <si>
    <t>6753598D5D</t>
  </si>
  <si>
    <t>6753614A92</t>
  </si>
  <si>
    <t>6753599E30</t>
  </si>
  <si>
    <t>67536253A8</t>
  </si>
  <si>
    <t>67536307C7</t>
  </si>
  <si>
    <t>675365191B</t>
  </si>
  <si>
    <t>6753653AC1</t>
  </si>
  <si>
    <t>6753655C67</t>
  </si>
  <si>
    <t>6753659FB3</t>
  </si>
  <si>
    <t>675366115E</t>
  </si>
  <si>
    <t>67536708C9</t>
  </si>
  <si>
    <t>6753673B42</t>
  </si>
  <si>
    <t>6753675CE8</t>
  </si>
  <si>
    <t>675368010C</t>
  </si>
  <si>
    <t>67536822B2</t>
  </si>
  <si>
    <t>67536876D1</t>
  </si>
  <si>
    <t>675369094A</t>
  </si>
  <si>
    <t>6753667560</t>
  </si>
  <si>
    <t>6753696E3C</t>
  </si>
  <si>
    <t>67536990BA</t>
  </si>
  <si>
    <t>6753733CC5</t>
  </si>
  <si>
    <t>6753736F3E</t>
  </si>
  <si>
    <t>67537391BC</t>
  </si>
  <si>
    <t>6753750ACD</t>
  </si>
  <si>
    <t>6753752C73</t>
  </si>
  <si>
    <t>6753754E19</t>
  </si>
  <si>
    <t>675375816A</t>
  </si>
  <si>
    <t>675375923D</t>
  </si>
  <si>
    <t>675376465C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</si>
</sst>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000"/>
  </numFmts>
  <fonts count="19">
    <font>
      <sz val="10"/>
      <name val="Arial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9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trike/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0">
    <xf numFmtId="0" fontId="0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80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left" vertical="center" wrapText="1"/>
      <protection locked="0"/>
    </xf>
    <xf numFmtId="3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1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1" xfId="0" applyNumberFormat="1" applyFont="1" applyBorder="1" applyAlignment="1" applyProtection="1">
      <alignment horizontal="right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6" fillId="3" borderId="1" xfId="3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4" applyFont="1" applyFill="1" applyBorder="1" applyAlignment="1" applyProtection="1">
      <alignment horizontal="center" vertical="center" wrapText="1"/>
      <protection hidden="1"/>
    </xf>
    <xf numFmtId="0" fontId="7" fillId="0" borderId="1" xfId="4" applyFont="1" applyFill="1" applyBorder="1" applyAlignment="1" applyProtection="1">
      <alignment vertical="center" wrapText="1"/>
      <protection hidden="1"/>
    </xf>
    <xf numFmtId="0" fontId="7" fillId="0" borderId="1" xfId="4" applyFont="1" applyFill="1" applyBorder="1" applyAlignment="1" applyProtection="1">
      <alignment horizontal="center" vertical="center" wrapText="1"/>
      <protection hidden="1"/>
    </xf>
    <xf numFmtId="164" fontId="6" fillId="3" borderId="1" xfId="1" applyNumberFormat="1" applyFont="1" applyFill="1" applyBorder="1" applyAlignment="1" applyProtection="1">
      <alignment vertical="center"/>
      <protection locked="0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5" applyFont="1" applyFill="1" applyBorder="1" applyAlignment="1" applyProtection="1">
      <alignment horizontal="center" vertical="center" wrapText="1"/>
      <protection hidden="1"/>
    </xf>
    <xf numFmtId="0" fontId="9" fillId="0" borderId="1" xfId="5" applyFont="1" applyBorder="1" applyAlignment="1">
      <alignment vertical="center" wrapText="1"/>
    </xf>
    <xf numFmtId="0" fontId="10" fillId="0" borderId="1" xfId="0" applyFont="1" applyFill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1" xfId="6" applyFont="1" applyFill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left" vertical="center" wrapText="1"/>
    </xf>
    <xf numFmtId="0" fontId="11" fillId="0" borderId="1" xfId="7" applyFont="1" applyBorder="1" applyAlignment="1">
      <alignment horizontal="center" vertical="center" wrapText="1"/>
    </xf>
    <xf numFmtId="0" fontId="12" fillId="0" borderId="1" xfId="7" applyFont="1" applyBorder="1" applyAlignment="1">
      <alignment vertical="center"/>
    </xf>
    <xf numFmtId="0" fontId="12" fillId="0" borderId="1" xfId="7" applyFont="1" applyBorder="1" applyAlignment="1">
      <alignment vertical="center" wrapText="1"/>
    </xf>
    <xf numFmtId="0" fontId="12" fillId="0" borderId="1" xfId="7" applyFont="1" applyBorder="1" applyAlignment="1">
      <alignment horizontal="left" vertical="center" wrapText="1"/>
    </xf>
    <xf numFmtId="164" fontId="6" fillId="3" borderId="1" xfId="8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6" applyFont="1" applyBorder="1" applyAlignment="1" applyProtection="1">
      <alignment horizontal="center" vertical="center" wrapText="1"/>
      <protection locked="0"/>
    </xf>
    <xf numFmtId="0" fontId="7" fillId="0" borderId="1" xfId="6" applyFont="1" applyBorder="1" applyAlignment="1" applyProtection="1">
      <alignment horizontal="center" vertical="center" wrapText="1"/>
      <protection locked="0"/>
    </xf>
    <xf numFmtId="0" fontId="7" fillId="0" borderId="1" xfId="6" applyFont="1" applyBorder="1" applyAlignment="1" applyProtection="1">
      <alignment horizontal="left" vertical="center" wrapText="1"/>
      <protection locked="0"/>
    </xf>
    <xf numFmtId="0" fontId="6" fillId="0" borderId="2" xfId="2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10" fillId="0" borderId="1" xfId="9" applyFont="1" applyFill="1" applyBorder="1" applyAlignment="1" applyProtection="1">
      <alignment vertical="center"/>
      <protection locked="0"/>
    </xf>
    <xf numFmtId="0" fontId="10" fillId="0" borderId="1" xfId="9" applyFont="1" applyBorder="1" applyAlignment="1" applyProtection="1">
      <alignment vertical="center" wrapText="1"/>
      <protection locked="0"/>
    </xf>
    <xf numFmtId="0" fontId="10" fillId="0" borderId="1" xfId="9" applyFont="1" applyFill="1" applyBorder="1" applyAlignment="1">
      <alignment horizontal="left" vertical="center" wrapText="1"/>
    </xf>
    <xf numFmtId="0" fontId="10" fillId="0" borderId="1" xfId="9" applyFont="1" applyFill="1" applyBorder="1" applyAlignment="1" applyProtection="1">
      <alignment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7" applyFont="1" applyBorder="1" applyAlignment="1" applyProtection="1">
      <alignment horizontal="left" vertical="center" wrapText="1"/>
      <protection locked="0"/>
    </xf>
    <xf numFmtId="164" fontId="6" fillId="3" borderId="1" xfId="6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hidden="1"/>
    </xf>
    <xf numFmtId="3" fontId="5" fillId="0" borderId="0" xfId="0" applyNumberFormat="1" applyFont="1" applyAlignment="1" applyProtection="1">
      <alignment horizontal="right"/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3" fontId="5" fillId="0" borderId="0" xfId="0" applyNumberFormat="1" applyFont="1" applyFill="1" applyAlignment="1" applyProtection="1">
      <alignment horizontal="right"/>
      <protection locked="0"/>
    </xf>
    <xf numFmtId="3" fontId="5" fillId="4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Protection="1"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Protection="1">
      <protection locked="0"/>
    </xf>
    <xf numFmtId="11" fontId="5" fillId="0" borderId="0" xfId="0" applyNumberFormat="1" applyFont="1" applyProtection="1">
      <protection locked="0"/>
    </xf>
    <xf numFmtId="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4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Alignment="1" applyProtection="1">
      <alignment horizontal="center" vertical="center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1" fontId="7" fillId="0" borderId="1" xfId="0" quotePrefix="1" applyNumberFormat="1" applyFont="1" applyBorder="1" applyAlignment="1" applyProtection="1">
      <alignment horizontal="center" vertical="center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20">
    <cellStyle name="Collegamento ipertestuale 2" xfId="10"/>
    <cellStyle name="Collegamento ipertestuale 3" xfId="11"/>
    <cellStyle name="Migliaia [0] 2" xfId="12"/>
    <cellStyle name="Migliaia [0] 2 2" xfId="13"/>
    <cellStyle name="Migliaia 2" xfId="14"/>
    <cellStyle name="Migliaia 2 2" xfId="15"/>
    <cellStyle name="Migliaia 2 3" xfId="16"/>
    <cellStyle name="Migliaia 2 4" xfId="17"/>
    <cellStyle name="Migliaia 2 5" xfId="18"/>
    <cellStyle name="Migliaia 3" xfId="19"/>
    <cellStyle name="Migliaia 3 2" xfId="20"/>
    <cellStyle name="Migliaia 3 3" xfId="21"/>
    <cellStyle name="Migliaia 3 4" xfId="22"/>
    <cellStyle name="Migliaia 3 5" xfId="23"/>
    <cellStyle name="Migliaia 4" xfId="24"/>
    <cellStyle name="Migliaia 4 2" xfId="25"/>
    <cellStyle name="Migliaia 4 3" xfId="26"/>
    <cellStyle name="Migliaia 4 4" xfId="27"/>
    <cellStyle name="Migliaia 4 5" xfId="28"/>
    <cellStyle name="Migliaia 5" xfId="29"/>
    <cellStyle name="Migliaia 5 2" xfId="30"/>
    <cellStyle name="Migliaia 5 3" xfId="31"/>
    <cellStyle name="Migliaia 5 4" xfId="32"/>
    <cellStyle name="Migliaia 5 5" xfId="33"/>
    <cellStyle name="Migliaia 6" xfId="34"/>
    <cellStyle name="Migliaia 6 2" xfId="35"/>
    <cellStyle name="Migliaia 6 3" xfId="36"/>
    <cellStyle name="Migliaia 6 4" xfId="37"/>
    <cellStyle name="Migliaia 6 5" xfId="38"/>
    <cellStyle name="Migliaia 7" xfId="39"/>
    <cellStyle name="Migliaia 7 2" xfId="40"/>
    <cellStyle name="Migliaia 7 3" xfId="41"/>
    <cellStyle name="Migliaia 7 4" xfId="42"/>
    <cellStyle name="Migliaia 7 5" xfId="43"/>
    <cellStyle name="Migliaia 8" xfId="44"/>
    <cellStyle name="Migliaia 8 2" xfId="45"/>
    <cellStyle name="Migliaia 8 3" xfId="46"/>
    <cellStyle name="Migliaia 8 4" xfId="47"/>
    <cellStyle name="Migliaia 8 5" xfId="48"/>
    <cellStyle name="Migliaia 9" xfId="49"/>
    <cellStyle name="Migliaia 9 2" xfId="50"/>
    <cellStyle name="Migliaia 9 3" xfId="51"/>
    <cellStyle name="Migliaia 9 4" xfId="52"/>
    <cellStyle name="Migliaia 9 5" xfId="53"/>
    <cellStyle name="Normal_Sheet1" xfId="54"/>
    <cellStyle name="Normale" xfId="0" builtinId="0"/>
    <cellStyle name="Normale 10" xfId="55"/>
    <cellStyle name="Normale 10 2" xfId="56"/>
    <cellStyle name="Normale 10 3" xfId="7"/>
    <cellStyle name="Normale 10 4" xfId="57"/>
    <cellStyle name="Normale 10 5" xfId="58"/>
    <cellStyle name="Normale 11" xfId="9"/>
    <cellStyle name="Normale 2" xfId="2"/>
    <cellStyle name="Normale 2 2" xfId="59"/>
    <cellStyle name="Normale 2 2 2" xfId="60"/>
    <cellStyle name="Normale 2 2 3" xfId="4"/>
    <cellStyle name="Normale 2 2 4" xfId="5"/>
    <cellStyle name="Normale 2 2 5" xfId="61"/>
    <cellStyle name="Normale 2 3" xfId="62"/>
    <cellStyle name="Normale 2 4" xfId="63"/>
    <cellStyle name="Normale 2 5" xfId="64"/>
    <cellStyle name="Normale 2 6" xfId="65"/>
    <cellStyle name="Normale 2 7" xfId="66"/>
    <cellStyle name="Normale 2 8" xfId="67"/>
    <cellStyle name="Normale 3" xfId="68"/>
    <cellStyle name="Normale 3 2" xfId="69"/>
    <cellStyle name="Normale 3 2 2" xfId="3"/>
    <cellStyle name="Normale 3 2 2 2" xfId="6"/>
    <cellStyle name="Normale 3 2 3" xfId="70"/>
    <cellStyle name="Normale 3 2 3 2" xfId="71"/>
    <cellStyle name="Normale 3 2 4" xfId="72"/>
    <cellStyle name="Normale 3 2 4 2" xfId="73"/>
    <cellStyle name="Normale 3 2 5" xfId="74"/>
    <cellStyle name="Normale 3 3" xfId="1"/>
    <cellStyle name="Normale 3 3 2" xfId="75"/>
    <cellStyle name="Normale 3 3 2 2" xfId="76"/>
    <cellStyle name="Normale 3 3 3" xfId="77"/>
    <cellStyle name="Normale 3 3 3 2" xfId="78"/>
    <cellStyle name="Normale 3 3 4" xfId="79"/>
    <cellStyle name="Normale 3 3 4 2" xfId="80"/>
    <cellStyle name="Normale 3 3 5" xfId="81"/>
    <cellStyle name="Normale 3 4" xfId="82"/>
    <cellStyle name="Normale 3 4 2" xfId="83"/>
    <cellStyle name="Normale 3 4 2 2" xfId="84"/>
    <cellStyle name="Normale 3 4 3" xfId="85"/>
    <cellStyle name="Normale 3 5" xfId="86"/>
    <cellStyle name="Normale 3 5 2" xfId="87"/>
    <cellStyle name="Normale 4" xfId="88"/>
    <cellStyle name="Normale 4 2" xfId="89"/>
    <cellStyle name="Normale 5" xfId="90"/>
    <cellStyle name="Normale 5 2" xfId="91"/>
    <cellStyle name="Normale 6" xfId="92"/>
    <cellStyle name="Normale 6 2" xfId="93"/>
    <cellStyle name="Normale 6 2 2" xfId="94"/>
    <cellStyle name="Normale 6 3" xfId="95"/>
    <cellStyle name="Normale 6 3 2" xfId="96"/>
    <cellStyle name="Normale 6 4" xfId="97"/>
    <cellStyle name="Normale 6 4 2" xfId="98"/>
    <cellStyle name="Normale 6 5" xfId="99"/>
    <cellStyle name="Normale 7" xfId="100"/>
    <cellStyle name="Normale 7 2" xfId="101"/>
    <cellStyle name="Normale 7 2 2" xfId="8"/>
    <cellStyle name="Normale 7 3" xfId="102"/>
    <cellStyle name="Normale 8" xfId="103"/>
    <cellStyle name="Normale 9" xfId="104"/>
    <cellStyle name="Normale 9 2" xfId="105"/>
    <cellStyle name="Percentuale 2" xfId="106"/>
    <cellStyle name="Percentuale 2 2" xfId="107"/>
    <cellStyle name="Percentuale 3" xfId="108"/>
    <cellStyle name="Percentuale 3 2" xfId="109"/>
    <cellStyle name="Percentuale 3 3" xfId="110"/>
    <cellStyle name="Percentuale 3 4" xfId="111"/>
    <cellStyle name="Percentuale 3 5" xfId="112"/>
    <cellStyle name="Percentuale 4" xfId="113"/>
    <cellStyle name="Valuta 2" xfId="114"/>
    <cellStyle name="Valuta 2 2" xfId="115"/>
    <cellStyle name="Valuta 2 3" xfId="116"/>
    <cellStyle name="Valuta 2 4" xfId="117"/>
    <cellStyle name="Valuta 2 5" xfId="118"/>
    <cellStyle name="Valuta 3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81"/>
  <sheetViews>
    <sheetView tabSelected="1" zoomScale="80" zoomScaleNormal="80" workbookViewId="0">
      <pane xSplit="10" ySplit="1" topLeftCell="K71" activePane="bottomRight" state="frozen"/>
      <selection pane="topRight" activeCell="K1" sqref="K1"/>
      <selection pane="bottomLeft" activeCell="A2" sqref="A2"/>
      <selection pane="bottomRight" activeCell="AC2" sqref="AC2"/>
    </sheetView>
  </sheetViews>
  <sheetFormatPr defaultRowHeight="12.75"/>
  <cols>
    <col min="1" max="1" width="7.85546875" style="7" customWidth="1"/>
    <col min="2" max="2" width="4.85546875" style="64" customWidth="1"/>
    <col min="3" max="3" width="9.140625" style="7" customWidth="1"/>
    <col min="4" max="4" width="19.85546875" style="7" customWidth="1"/>
    <col min="5" max="5" width="12.140625" style="7" customWidth="1"/>
    <col min="6" max="6" width="16" style="7" customWidth="1"/>
    <col min="7" max="7" width="13.85546875" style="7" customWidth="1"/>
    <col min="8" max="8" width="22.28515625" style="7" customWidth="1"/>
    <col min="9" max="9" width="9.140625" style="7" customWidth="1"/>
    <col min="10" max="10" width="13" style="7" customWidth="1"/>
    <col min="11" max="11" width="10.28515625" style="56" customWidth="1"/>
    <col min="12" max="12" width="11.28515625" style="56" customWidth="1"/>
    <col min="13" max="13" width="12.7109375" style="56" customWidth="1"/>
    <col min="14" max="14" width="12" style="57" customWidth="1"/>
    <col min="15" max="15" width="9.140625" style="56" customWidth="1"/>
    <col min="16" max="16" width="9.140625" style="58" customWidth="1"/>
    <col min="17" max="18" width="9.140625" style="56" customWidth="1"/>
    <col min="19" max="19" width="12.5703125" style="59" customWidth="1"/>
    <col min="20" max="21" width="9.140625" style="56" customWidth="1"/>
    <col min="22" max="22" width="14.5703125" style="60" customWidth="1"/>
    <col min="23" max="24" width="13" style="60" customWidth="1"/>
    <col min="25" max="25" width="14.28515625" style="60" customWidth="1"/>
    <col min="26" max="26" width="14.28515625" style="66" customWidth="1"/>
    <col min="27" max="27" width="16.28515625" style="74" customWidth="1"/>
    <col min="28" max="28" width="14.28515625" style="60" customWidth="1"/>
    <col min="29" max="29" width="31.5703125" style="7" customWidth="1"/>
    <col min="30" max="16384" width="9.140625" style="7"/>
  </cols>
  <sheetData>
    <row r="1" spans="1:28" ht="38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5" t="s">
        <v>19</v>
      </c>
      <c r="U1" s="5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253</v>
      </c>
      <c r="AA1" s="6" t="s">
        <v>251</v>
      </c>
      <c r="AB1" s="6" t="s">
        <v>252</v>
      </c>
    </row>
    <row r="2" spans="1:28" ht="89.25">
      <c r="A2" s="8">
        <v>94</v>
      </c>
      <c r="B2" s="8" t="s">
        <v>25</v>
      </c>
      <c r="C2" s="10" t="s">
        <v>26</v>
      </c>
      <c r="D2" s="10" t="s">
        <v>27</v>
      </c>
      <c r="E2" s="10" t="s">
        <v>28</v>
      </c>
      <c r="F2" s="9" t="s">
        <v>29</v>
      </c>
      <c r="G2" s="10" t="s">
        <v>30</v>
      </c>
      <c r="H2" s="10"/>
      <c r="I2" s="11">
        <f t="shared" ref="I2:I33" si="0">SUM(K2:U2)</f>
        <v>2280</v>
      </c>
      <c r="J2" s="12">
        <v>2.7269999999999999</v>
      </c>
      <c r="K2" s="13"/>
      <c r="L2" s="13"/>
      <c r="M2" s="13"/>
      <c r="N2" s="13"/>
      <c r="O2" s="13"/>
      <c r="P2" s="13">
        <v>20</v>
      </c>
      <c r="Q2" s="13"/>
      <c r="R2" s="13">
        <v>10</v>
      </c>
      <c r="S2" s="13">
        <v>2250</v>
      </c>
      <c r="T2" s="13"/>
      <c r="U2" s="13"/>
      <c r="V2" s="14">
        <f t="shared" ref="V2:V45" si="1">I2*J2</f>
        <v>6217.5599999999995</v>
      </c>
      <c r="W2" s="14">
        <f t="shared" ref="W2:W46" si="2">V2/15*6</f>
        <v>2487.0239999999999</v>
      </c>
      <c r="X2" s="14">
        <f t="shared" ref="X2:X46" si="3">V2/100*50</f>
        <v>3108.7799999999997</v>
      </c>
      <c r="Y2" s="14">
        <f t="shared" ref="Y2:Y46" si="4">SUM(V2:X2)</f>
        <v>11813.363999999998</v>
      </c>
      <c r="Z2" s="65">
        <f>V2*2/100</f>
        <v>124.35119999999999</v>
      </c>
      <c r="AA2" s="77" t="s">
        <v>254</v>
      </c>
      <c r="AB2" s="14">
        <f>IF(AND(Y2&gt;=0,Y2&lt;150000),0,IF(Y2&lt;300000,20,IF(Y2&lt;500000,35,IF(Y2&lt;800000,70,IF(Y2&lt;1000000,80,IF(Y2&lt;5000000,140,IF(Y2&lt;20000000,200,IF(Y2&gt;=20000000,500))))))))</f>
        <v>0</v>
      </c>
    </row>
    <row r="3" spans="1:28" ht="25.5">
      <c r="A3" s="15">
        <v>159</v>
      </c>
      <c r="B3" s="15" t="s">
        <v>25</v>
      </c>
      <c r="C3" s="16" t="s">
        <v>31</v>
      </c>
      <c r="D3" s="16" t="s">
        <v>32</v>
      </c>
      <c r="E3" s="16" t="s">
        <v>33</v>
      </c>
      <c r="F3" s="17" t="s">
        <v>34</v>
      </c>
      <c r="G3" s="16" t="s">
        <v>35</v>
      </c>
      <c r="H3" s="16"/>
      <c r="I3" s="11">
        <f t="shared" si="0"/>
        <v>495160</v>
      </c>
      <c r="J3" s="18">
        <v>0.67449000000000003</v>
      </c>
      <c r="K3" s="13">
        <v>492000</v>
      </c>
      <c r="L3" s="13">
        <f>36*60</f>
        <v>2160</v>
      </c>
      <c r="M3" s="13"/>
      <c r="N3" s="13"/>
      <c r="O3" s="13"/>
      <c r="P3" s="13">
        <v>1000</v>
      </c>
      <c r="Q3" s="13"/>
      <c r="R3" s="13"/>
      <c r="S3" s="13"/>
      <c r="T3" s="13"/>
      <c r="U3" s="13"/>
      <c r="V3" s="14">
        <f t="shared" si="1"/>
        <v>333980.46840000001</v>
      </c>
      <c r="W3" s="14">
        <f t="shared" si="2"/>
        <v>133592.18736000001</v>
      </c>
      <c r="X3" s="14">
        <f t="shared" si="3"/>
        <v>166990.23420000001</v>
      </c>
      <c r="Y3" s="14">
        <f t="shared" si="4"/>
        <v>634562.88996000006</v>
      </c>
      <c r="Z3" s="65">
        <f t="shared" ref="Z3:Z45" si="5">V3*2/100</f>
        <v>6679.6093680000004</v>
      </c>
      <c r="AA3" s="77" t="s">
        <v>255</v>
      </c>
      <c r="AB3" s="14">
        <f t="shared" ref="AB3:AB47" si="6">IF(AND(Y3&gt;=0,Y3&lt;150000),0,IF(Y3&lt;300000,20,IF(Y3&lt;500000,35,IF(Y3&lt;800000,70,IF(Y3&lt;1000000,80,IF(Y3&lt;5000000,140,IF(Y3&lt;20000000,200,IF(Y3&gt;=20000000,500))))))))</f>
        <v>70</v>
      </c>
    </row>
    <row r="4" spans="1:28" ht="25.5">
      <c r="A4" s="8">
        <v>166</v>
      </c>
      <c r="B4" s="8" t="s">
        <v>25</v>
      </c>
      <c r="C4" s="10" t="s">
        <v>36</v>
      </c>
      <c r="D4" s="10" t="s">
        <v>37</v>
      </c>
      <c r="E4" s="10" t="s">
        <v>33</v>
      </c>
      <c r="F4" s="9" t="s">
        <v>38</v>
      </c>
      <c r="G4" s="10" t="s">
        <v>35</v>
      </c>
      <c r="H4" s="10"/>
      <c r="I4" s="11">
        <f t="shared" si="0"/>
        <v>2200</v>
      </c>
      <c r="J4" s="12">
        <v>0.13600000000000001</v>
      </c>
      <c r="K4" s="13"/>
      <c r="L4" s="13"/>
      <c r="M4" s="13"/>
      <c r="N4" s="13"/>
      <c r="O4" s="13"/>
      <c r="P4" s="13">
        <v>700</v>
      </c>
      <c r="Q4" s="13"/>
      <c r="R4" s="13"/>
      <c r="S4" s="13">
        <v>1500</v>
      </c>
      <c r="T4" s="13"/>
      <c r="U4" s="13"/>
      <c r="V4" s="14">
        <f t="shared" si="1"/>
        <v>299.20000000000005</v>
      </c>
      <c r="W4" s="14">
        <f t="shared" si="2"/>
        <v>119.68</v>
      </c>
      <c r="X4" s="14">
        <f t="shared" si="3"/>
        <v>149.60000000000002</v>
      </c>
      <c r="Y4" s="14">
        <f t="shared" si="4"/>
        <v>568.48</v>
      </c>
      <c r="Z4" s="65">
        <f t="shared" si="5"/>
        <v>5.9840000000000009</v>
      </c>
      <c r="AA4" s="77" t="s">
        <v>256</v>
      </c>
      <c r="AB4" s="14">
        <f t="shared" si="6"/>
        <v>0</v>
      </c>
    </row>
    <row r="5" spans="1:28">
      <c r="A5" s="8">
        <v>190</v>
      </c>
      <c r="B5" s="8" t="s">
        <v>25</v>
      </c>
      <c r="C5" s="10" t="s">
        <v>39</v>
      </c>
      <c r="D5" s="10" t="s">
        <v>40</v>
      </c>
      <c r="E5" s="10" t="s">
        <v>41</v>
      </c>
      <c r="F5" s="9" t="s">
        <v>42</v>
      </c>
      <c r="G5" s="10" t="s">
        <v>43</v>
      </c>
      <c r="H5" s="10"/>
      <c r="I5" s="11">
        <f t="shared" si="0"/>
        <v>220</v>
      </c>
      <c r="J5" s="12">
        <v>0.40394000000000002</v>
      </c>
      <c r="K5" s="13"/>
      <c r="L5" s="13"/>
      <c r="M5" s="13">
        <v>90</v>
      </c>
      <c r="N5" s="13"/>
      <c r="O5" s="13"/>
      <c r="P5" s="13"/>
      <c r="Q5" s="13"/>
      <c r="R5" s="13"/>
      <c r="S5" s="13">
        <v>70</v>
      </c>
      <c r="T5" s="13">
        <v>60</v>
      </c>
      <c r="U5" s="13"/>
      <c r="V5" s="14">
        <f t="shared" si="1"/>
        <v>88.866799999999998</v>
      </c>
      <c r="W5" s="14">
        <f t="shared" si="2"/>
        <v>35.546720000000001</v>
      </c>
      <c r="X5" s="14">
        <f t="shared" si="3"/>
        <v>44.433399999999999</v>
      </c>
      <c r="Y5" s="14">
        <f t="shared" si="4"/>
        <v>168.84692000000001</v>
      </c>
      <c r="Z5" s="65">
        <f t="shared" si="5"/>
        <v>1.777336</v>
      </c>
      <c r="AA5" s="77" t="s">
        <v>257</v>
      </c>
      <c r="AB5" s="14">
        <f t="shared" si="6"/>
        <v>0</v>
      </c>
    </row>
    <row r="6" spans="1:28" ht="25.5">
      <c r="A6" s="26">
        <v>192</v>
      </c>
      <c r="B6" s="26" t="s">
        <v>25</v>
      </c>
      <c r="C6" s="16" t="s">
        <v>39</v>
      </c>
      <c r="D6" s="16" t="s">
        <v>40</v>
      </c>
      <c r="E6" s="16" t="s">
        <v>44</v>
      </c>
      <c r="F6" s="17" t="s">
        <v>215</v>
      </c>
      <c r="G6" s="16" t="s">
        <v>46</v>
      </c>
      <c r="H6" s="16"/>
      <c r="I6" s="11">
        <f t="shared" si="0"/>
        <v>4700</v>
      </c>
      <c r="J6" s="25">
        <v>2.88984</v>
      </c>
      <c r="K6" s="13"/>
      <c r="L6" s="13"/>
      <c r="M6" s="13">
        <v>1800</v>
      </c>
      <c r="N6" s="13">
        <v>1600</v>
      </c>
      <c r="O6" s="13"/>
      <c r="P6" s="13">
        <v>350</v>
      </c>
      <c r="Q6" s="13"/>
      <c r="R6" s="13">
        <v>500</v>
      </c>
      <c r="S6" s="13">
        <v>350</v>
      </c>
      <c r="T6" s="13">
        <v>100</v>
      </c>
      <c r="U6" s="13"/>
      <c r="V6" s="14">
        <f t="shared" si="1"/>
        <v>13582.248</v>
      </c>
      <c r="W6" s="14">
        <f t="shared" si="2"/>
        <v>5432.8991999999998</v>
      </c>
      <c r="X6" s="14">
        <f t="shared" si="3"/>
        <v>6791.1239999999989</v>
      </c>
      <c r="Y6" s="14">
        <f t="shared" si="4"/>
        <v>25806.271199999999</v>
      </c>
      <c r="Z6" s="65">
        <f t="shared" si="5"/>
        <v>271.64495999999997</v>
      </c>
      <c r="AA6" s="77">
        <v>6753451411</v>
      </c>
      <c r="AB6" s="14">
        <f t="shared" si="6"/>
        <v>0</v>
      </c>
    </row>
    <row r="7" spans="1:28" ht="25.5">
      <c r="A7" s="8">
        <v>193</v>
      </c>
      <c r="B7" s="8" t="s">
        <v>25</v>
      </c>
      <c r="C7" s="10" t="s">
        <v>39</v>
      </c>
      <c r="D7" s="10" t="s">
        <v>40</v>
      </c>
      <c r="E7" s="10" t="s">
        <v>44</v>
      </c>
      <c r="F7" s="9" t="s">
        <v>45</v>
      </c>
      <c r="G7" s="10" t="s">
        <v>46</v>
      </c>
      <c r="H7" s="10"/>
      <c r="I7" s="11">
        <f t="shared" si="0"/>
        <v>2870</v>
      </c>
      <c r="J7" s="12">
        <v>1.8</v>
      </c>
      <c r="K7" s="13"/>
      <c r="L7" s="13"/>
      <c r="M7" s="13">
        <v>120</v>
      </c>
      <c r="N7" s="13">
        <v>1500</v>
      </c>
      <c r="O7" s="13">
        <v>200</v>
      </c>
      <c r="P7" s="13">
        <v>800</v>
      </c>
      <c r="Q7" s="13"/>
      <c r="R7" s="13"/>
      <c r="S7" s="13">
        <v>150</v>
      </c>
      <c r="T7" s="13">
        <v>100</v>
      </c>
      <c r="U7" s="13"/>
      <c r="V7" s="14">
        <f t="shared" si="1"/>
        <v>5166</v>
      </c>
      <c r="W7" s="14">
        <f t="shared" si="2"/>
        <v>2066.3999999999996</v>
      </c>
      <c r="X7" s="14">
        <f t="shared" si="3"/>
        <v>2583</v>
      </c>
      <c r="Y7" s="14">
        <f t="shared" si="4"/>
        <v>9815.4</v>
      </c>
      <c r="Z7" s="65">
        <f t="shared" si="5"/>
        <v>103.32</v>
      </c>
      <c r="AA7" s="77" t="s">
        <v>258</v>
      </c>
      <c r="AB7" s="14">
        <f t="shared" si="6"/>
        <v>0</v>
      </c>
    </row>
    <row r="8" spans="1:28">
      <c r="A8" s="8">
        <v>211</v>
      </c>
      <c r="B8" s="8" t="s">
        <v>25</v>
      </c>
      <c r="C8" s="10" t="s">
        <v>47</v>
      </c>
      <c r="D8" s="10" t="s">
        <v>48</v>
      </c>
      <c r="E8" s="10" t="s">
        <v>49</v>
      </c>
      <c r="F8" s="9" t="s">
        <v>50</v>
      </c>
      <c r="G8" s="10" t="s">
        <v>51</v>
      </c>
      <c r="H8" s="10"/>
      <c r="I8" s="11">
        <f t="shared" si="0"/>
        <v>2560</v>
      </c>
      <c r="J8" s="12">
        <v>0.10786999999999999</v>
      </c>
      <c r="K8" s="13"/>
      <c r="L8" s="13"/>
      <c r="M8" s="13"/>
      <c r="N8" s="13"/>
      <c r="O8" s="13"/>
      <c r="P8" s="13"/>
      <c r="Q8" s="13"/>
      <c r="R8" s="13"/>
      <c r="S8" s="13">
        <v>2500</v>
      </c>
      <c r="T8" s="13">
        <v>60</v>
      </c>
      <c r="U8" s="13"/>
      <c r="V8" s="14">
        <f t="shared" si="1"/>
        <v>276.1472</v>
      </c>
      <c r="W8" s="14">
        <f t="shared" si="2"/>
        <v>110.45887999999999</v>
      </c>
      <c r="X8" s="14">
        <f t="shared" si="3"/>
        <v>138.0736</v>
      </c>
      <c r="Y8" s="14">
        <f t="shared" si="4"/>
        <v>524.67967999999996</v>
      </c>
      <c r="Z8" s="65">
        <f t="shared" si="5"/>
        <v>5.5229439999999999</v>
      </c>
      <c r="AA8" s="77" t="s">
        <v>259</v>
      </c>
      <c r="AB8" s="14">
        <f t="shared" si="6"/>
        <v>0</v>
      </c>
    </row>
    <row r="9" spans="1:28">
      <c r="A9" s="19">
        <v>231</v>
      </c>
      <c r="B9" s="19" t="s">
        <v>25</v>
      </c>
      <c r="C9" s="20" t="s">
        <v>52</v>
      </c>
      <c r="D9" s="20" t="s">
        <v>53</v>
      </c>
      <c r="E9" s="20" t="s">
        <v>54</v>
      </c>
      <c r="F9" s="21" t="s">
        <v>55</v>
      </c>
      <c r="G9" s="20" t="s">
        <v>56</v>
      </c>
      <c r="H9" s="20"/>
      <c r="I9" s="11">
        <f t="shared" si="0"/>
        <v>29600</v>
      </c>
      <c r="J9" s="22">
        <v>0.18</v>
      </c>
      <c r="K9" s="13"/>
      <c r="L9" s="13"/>
      <c r="M9" s="13">
        <v>25000</v>
      </c>
      <c r="N9" s="13"/>
      <c r="O9" s="13"/>
      <c r="P9" s="13">
        <v>2000</v>
      </c>
      <c r="Q9" s="13"/>
      <c r="R9" s="13"/>
      <c r="S9" s="13">
        <v>600</v>
      </c>
      <c r="T9" s="13">
        <v>2000</v>
      </c>
      <c r="U9" s="13"/>
      <c r="V9" s="14">
        <f t="shared" si="1"/>
        <v>5328</v>
      </c>
      <c r="W9" s="14">
        <f t="shared" si="2"/>
        <v>2131.1999999999998</v>
      </c>
      <c r="X9" s="14">
        <f t="shared" si="3"/>
        <v>2664</v>
      </c>
      <c r="Y9" s="14">
        <f t="shared" si="4"/>
        <v>10123.200000000001</v>
      </c>
      <c r="Z9" s="65">
        <f t="shared" si="5"/>
        <v>106.56</v>
      </c>
      <c r="AA9" s="77" t="s">
        <v>260</v>
      </c>
      <c r="AB9" s="14">
        <f t="shared" si="6"/>
        <v>0</v>
      </c>
    </row>
    <row r="10" spans="1:28">
      <c r="A10" s="23">
        <v>240</v>
      </c>
      <c r="B10" s="8" t="s">
        <v>25</v>
      </c>
      <c r="C10" s="10" t="s">
        <v>57</v>
      </c>
      <c r="D10" s="10" t="s">
        <v>58</v>
      </c>
      <c r="E10" s="10" t="s">
        <v>41</v>
      </c>
      <c r="F10" s="9" t="s">
        <v>50</v>
      </c>
      <c r="G10" s="10" t="s">
        <v>43</v>
      </c>
      <c r="H10" s="10"/>
      <c r="I10" s="11">
        <f t="shared" si="0"/>
        <v>792</v>
      </c>
      <c r="J10" s="12">
        <v>1328.76</v>
      </c>
      <c r="K10" s="13"/>
      <c r="L10" s="13"/>
      <c r="M10" s="13">
        <v>280</v>
      </c>
      <c r="N10" s="13"/>
      <c r="O10" s="13">
        <v>400</v>
      </c>
      <c r="P10" s="13"/>
      <c r="Q10" s="13"/>
      <c r="R10" s="13"/>
      <c r="S10" s="13">
        <v>112</v>
      </c>
      <c r="T10" s="13"/>
      <c r="U10" s="13"/>
      <c r="V10" s="14">
        <f t="shared" si="1"/>
        <v>1052377.92</v>
      </c>
      <c r="W10" s="14">
        <f t="shared" si="2"/>
        <v>420951.16799999995</v>
      </c>
      <c r="X10" s="14">
        <f t="shared" si="3"/>
        <v>526188.96</v>
      </c>
      <c r="Y10" s="14">
        <f t="shared" si="4"/>
        <v>1999518.048</v>
      </c>
      <c r="Z10" s="65">
        <f t="shared" si="5"/>
        <v>21047.558399999998</v>
      </c>
      <c r="AA10" s="77">
        <v>6753466073</v>
      </c>
      <c r="AB10" s="14">
        <f t="shared" si="6"/>
        <v>140</v>
      </c>
    </row>
    <row r="11" spans="1:28" ht="38.25">
      <c r="A11" s="8">
        <v>248</v>
      </c>
      <c r="B11" s="8" t="s">
        <v>25</v>
      </c>
      <c r="C11" s="10" t="s">
        <v>59</v>
      </c>
      <c r="D11" s="10" t="s">
        <v>60</v>
      </c>
      <c r="E11" s="10" t="s">
        <v>61</v>
      </c>
      <c r="F11" s="9" t="s">
        <v>62</v>
      </c>
      <c r="G11" s="10" t="s">
        <v>35</v>
      </c>
      <c r="H11" s="10"/>
      <c r="I11" s="11">
        <f t="shared" si="0"/>
        <v>14000</v>
      </c>
      <c r="J11" s="12">
        <v>20.75</v>
      </c>
      <c r="K11" s="13"/>
      <c r="L11" s="13"/>
      <c r="M11" s="13"/>
      <c r="N11" s="13">
        <v>7000</v>
      </c>
      <c r="O11" s="13">
        <v>2000</v>
      </c>
      <c r="P11" s="13"/>
      <c r="Q11" s="13"/>
      <c r="R11" s="13"/>
      <c r="S11" s="13">
        <v>5000</v>
      </c>
      <c r="T11" s="13"/>
      <c r="U11" s="13"/>
      <c r="V11" s="14">
        <f t="shared" si="1"/>
        <v>290500</v>
      </c>
      <c r="W11" s="14">
        <f t="shared" si="2"/>
        <v>116200</v>
      </c>
      <c r="X11" s="14">
        <f t="shared" si="3"/>
        <v>145250</v>
      </c>
      <c r="Y11" s="14">
        <f t="shared" si="4"/>
        <v>551950</v>
      </c>
      <c r="Z11" s="65">
        <f t="shared" si="5"/>
        <v>5810</v>
      </c>
      <c r="AA11" s="77">
        <v>6753468219</v>
      </c>
      <c r="AB11" s="14">
        <f t="shared" si="6"/>
        <v>70</v>
      </c>
    </row>
    <row r="12" spans="1:28">
      <c r="A12" s="26">
        <v>359</v>
      </c>
      <c r="B12" s="26" t="s">
        <v>25</v>
      </c>
      <c r="C12" s="16" t="s">
        <v>216</v>
      </c>
      <c r="D12" s="16" t="s">
        <v>217</v>
      </c>
      <c r="E12" s="16" t="s">
        <v>41</v>
      </c>
      <c r="F12" s="17" t="s">
        <v>218</v>
      </c>
      <c r="G12" s="16" t="s">
        <v>43</v>
      </c>
      <c r="H12" s="16"/>
      <c r="I12" s="11">
        <f t="shared" si="0"/>
        <v>5500</v>
      </c>
      <c r="J12" s="25">
        <v>0.28999999999999998</v>
      </c>
      <c r="K12" s="13"/>
      <c r="L12" s="13"/>
      <c r="M12" s="13"/>
      <c r="N12" s="13"/>
      <c r="O12" s="13">
        <v>500</v>
      </c>
      <c r="P12" s="13">
        <v>2500</v>
      </c>
      <c r="Q12" s="13"/>
      <c r="R12" s="13">
        <v>2500</v>
      </c>
      <c r="S12" s="13"/>
      <c r="T12" s="13"/>
      <c r="U12" s="13"/>
      <c r="V12" s="14">
        <f t="shared" si="1"/>
        <v>1595</v>
      </c>
      <c r="W12" s="14">
        <f t="shared" si="2"/>
        <v>638</v>
      </c>
      <c r="X12" s="14">
        <f t="shared" si="3"/>
        <v>797.5</v>
      </c>
      <c r="Y12" s="14">
        <f t="shared" si="4"/>
        <v>3030.5</v>
      </c>
      <c r="Z12" s="65">
        <f t="shared" si="5"/>
        <v>31.9</v>
      </c>
      <c r="AA12" s="77" t="s">
        <v>261</v>
      </c>
      <c r="AB12" s="14">
        <f t="shared" si="6"/>
        <v>0</v>
      </c>
    </row>
    <row r="13" spans="1:28">
      <c r="A13" s="8">
        <v>687</v>
      </c>
      <c r="B13" s="8" t="s">
        <v>25</v>
      </c>
      <c r="C13" s="10" t="s">
        <v>63</v>
      </c>
      <c r="D13" s="10" t="s">
        <v>64</v>
      </c>
      <c r="E13" s="10" t="s">
        <v>65</v>
      </c>
      <c r="F13" s="9" t="s">
        <v>66</v>
      </c>
      <c r="G13" s="10" t="s">
        <v>67</v>
      </c>
      <c r="H13" s="10"/>
      <c r="I13" s="11">
        <f t="shared" si="0"/>
        <v>60</v>
      </c>
      <c r="J13" s="12">
        <v>3.4140899999999998</v>
      </c>
      <c r="K13" s="13"/>
      <c r="L13" s="13"/>
      <c r="M13" s="13">
        <v>15</v>
      </c>
      <c r="N13" s="13"/>
      <c r="O13" s="13"/>
      <c r="P13" s="13"/>
      <c r="Q13" s="13"/>
      <c r="R13" s="13"/>
      <c r="S13" s="13">
        <v>45</v>
      </c>
      <c r="T13" s="13"/>
      <c r="U13" s="13"/>
      <c r="V13" s="14">
        <f t="shared" si="1"/>
        <v>204.84539999999998</v>
      </c>
      <c r="W13" s="14">
        <f t="shared" si="2"/>
        <v>81.938159999999996</v>
      </c>
      <c r="X13" s="14">
        <f t="shared" si="3"/>
        <v>102.42270000000001</v>
      </c>
      <c r="Y13" s="14">
        <f t="shared" si="4"/>
        <v>389.20625999999999</v>
      </c>
      <c r="Z13" s="65">
        <f t="shared" si="5"/>
        <v>4.096908</v>
      </c>
      <c r="AA13" s="77" t="s">
        <v>262</v>
      </c>
      <c r="AB13" s="14">
        <f t="shared" si="6"/>
        <v>0</v>
      </c>
    </row>
    <row r="14" spans="1:28" s="24" customFormat="1" ht="38.25">
      <c r="A14" s="8">
        <v>869</v>
      </c>
      <c r="B14" s="8" t="s">
        <v>25</v>
      </c>
      <c r="C14" s="10" t="s">
        <v>68</v>
      </c>
      <c r="D14" s="10" t="s">
        <v>69</v>
      </c>
      <c r="E14" s="10" t="s">
        <v>61</v>
      </c>
      <c r="F14" s="9" t="s">
        <v>70</v>
      </c>
      <c r="G14" s="10" t="s">
        <v>35</v>
      </c>
      <c r="H14" s="10"/>
      <c r="I14" s="11">
        <f t="shared" si="0"/>
        <v>1000</v>
      </c>
      <c r="J14" s="12">
        <v>0.15387000000000001</v>
      </c>
      <c r="K14" s="13"/>
      <c r="L14" s="13"/>
      <c r="M14" s="13"/>
      <c r="N14" s="13">
        <v>500</v>
      </c>
      <c r="O14" s="13">
        <v>500</v>
      </c>
      <c r="P14" s="13"/>
      <c r="Q14" s="13"/>
      <c r="R14" s="13"/>
      <c r="S14" s="13">
        <v>0</v>
      </c>
      <c r="T14" s="13"/>
      <c r="U14" s="13"/>
      <c r="V14" s="14">
        <f t="shared" si="1"/>
        <v>153.87</v>
      </c>
      <c r="W14" s="14">
        <f t="shared" si="2"/>
        <v>61.548000000000002</v>
      </c>
      <c r="X14" s="14">
        <f t="shared" si="3"/>
        <v>76.935000000000002</v>
      </c>
      <c r="Y14" s="14">
        <f t="shared" si="4"/>
        <v>292.35300000000001</v>
      </c>
      <c r="Z14" s="65">
        <f t="shared" si="5"/>
        <v>3.0773999999999999</v>
      </c>
      <c r="AA14" s="75" t="s">
        <v>263</v>
      </c>
      <c r="AB14" s="14">
        <f t="shared" si="6"/>
        <v>0</v>
      </c>
    </row>
    <row r="15" spans="1:28">
      <c r="A15" s="8">
        <v>980</v>
      </c>
      <c r="B15" s="8" t="s">
        <v>25</v>
      </c>
      <c r="C15" s="10" t="s">
        <v>71</v>
      </c>
      <c r="D15" s="10" t="s">
        <v>72</v>
      </c>
      <c r="E15" s="10" t="s">
        <v>28</v>
      </c>
      <c r="F15" s="9" t="s">
        <v>73</v>
      </c>
      <c r="G15" s="10" t="s">
        <v>46</v>
      </c>
      <c r="H15" s="10"/>
      <c r="I15" s="11">
        <f t="shared" si="0"/>
        <v>24</v>
      </c>
      <c r="J15" s="12">
        <v>2243</v>
      </c>
      <c r="K15" s="13"/>
      <c r="L15" s="13"/>
      <c r="M15" s="13"/>
      <c r="N15" s="13">
        <v>2</v>
      </c>
      <c r="O15" s="13"/>
      <c r="P15" s="13">
        <v>7</v>
      </c>
      <c r="Q15" s="13"/>
      <c r="R15" s="13"/>
      <c r="S15" s="13">
        <v>15</v>
      </c>
      <c r="T15" s="13"/>
      <c r="U15" s="13"/>
      <c r="V15" s="14">
        <f t="shared" si="1"/>
        <v>53832</v>
      </c>
      <c r="W15" s="14">
        <f t="shared" si="2"/>
        <v>21532.800000000003</v>
      </c>
      <c r="X15" s="14">
        <f t="shared" si="3"/>
        <v>26916.000000000004</v>
      </c>
      <c r="Y15" s="14">
        <f t="shared" si="4"/>
        <v>102280.8</v>
      </c>
      <c r="Z15" s="65">
        <f t="shared" si="5"/>
        <v>1076.6400000000001</v>
      </c>
      <c r="AA15" s="77" t="s">
        <v>264</v>
      </c>
      <c r="AB15" s="14">
        <f t="shared" si="6"/>
        <v>0</v>
      </c>
    </row>
    <row r="16" spans="1:28" ht="25.5">
      <c r="A16" s="51">
        <v>1081</v>
      </c>
      <c r="B16" s="26" t="s">
        <v>25</v>
      </c>
      <c r="C16" s="16" t="s">
        <v>219</v>
      </c>
      <c r="D16" s="16" t="s">
        <v>220</v>
      </c>
      <c r="E16" s="16" t="s">
        <v>33</v>
      </c>
      <c r="F16" s="17" t="s">
        <v>221</v>
      </c>
      <c r="G16" s="16" t="s">
        <v>35</v>
      </c>
      <c r="H16" s="16"/>
      <c r="I16" s="11">
        <f t="shared" si="0"/>
        <v>10000</v>
      </c>
      <c r="J16" s="25">
        <v>0.12010999999999999</v>
      </c>
      <c r="K16" s="13"/>
      <c r="L16" s="13"/>
      <c r="M16" s="13"/>
      <c r="N16" s="13"/>
      <c r="O16" s="13"/>
      <c r="P16" s="13"/>
      <c r="Q16" s="13"/>
      <c r="R16" s="13">
        <v>10000</v>
      </c>
      <c r="S16" s="13"/>
      <c r="T16" s="13"/>
      <c r="U16" s="13"/>
      <c r="V16" s="14">
        <f t="shared" si="1"/>
        <v>1201.0999999999999</v>
      </c>
      <c r="W16" s="14">
        <f t="shared" si="2"/>
        <v>480.43999999999994</v>
      </c>
      <c r="X16" s="14">
        <f t="shared" si="3"/>
        <v>600.54999999999995</v>
      </c>
      <c r="Y16" s="14">
        <f t="shared" si="4"/>
        <v>2282.09</v>
      </c>
      <c r="Z16" s="65">
        <f t="shared" si="5"/>
        <v>24.021999999999998</v>
      </c>
      <c r="AA16" s="77">
        <v>6753485021</v>
      </c>
      <c r="AB16" s="14">
        <f t="shared" si="6"/>
        <v>0</v>
      </c>
    </row>
    <row r="17" spans="1:29">
      <c r="A17" s="8">
        <v>1187</v>
      </c>
      <c r="B17" s="8" t="s">
        <v>25</v>
      </c>
      <c r="C17" s="10" t="s">
        <v>74</v>
      </c>
      <c r="D17" s="10" t="s">
        <v>75</v>
      </c>
      <c r="E17" s="10" t="s">
        <v>49</v>
      </c>
      <c r="F17" s="9" t="s">
        <v>76</v>
      </c>
      <c r="G17" s="10" t="s">
        <v>51</v>
      </c>
      <c r="H17" s="10"/>
      <c r="I17" s="11">
        <f t="shared" si="0"/>
        <v>690</v>
      </c>
      <c r="J17" s="12">
        <v>11</v>
      </c>
      <c r="K17" s="13"/>
      <c r="L17" s="13"/>
      <c r="M17" s="13">
        <v>350</v>
      </c>
      <c r="N17" s="13"/>
      <c r="O17" s="13">
        <v>100</v>
      </c>
      <c r="P17" s="13">
        <v>70</v>
      </c>
      <c r="Q17" s="13"/>
      <c r="R17" s="13">
        <v>20</v>
      </c>
      <c r="S17" s="13">
        <v>150</v>
      </c>
      <c r="T17" s="13"/>
      <c r="U17" s="13"/>
      <c r="V17" s="14">
        <f t="shared" si="1"/>
        <v>7590</v>
      </c>
      <c r="W17" s="14">
        <f t="shared" si="2"/>
        <v>3036</v>
      </c>
      <c r="X17" s="14">
        <f t="shared" si="3"/>
        <v>3795.0000000000005</v>
      </c>
      <c r="Y17" s="14">
        <f t="shared" si="4"/>
        <v>14421</v>
      </c>
      <c r="Z17" s="65">
        <f t="shared" si="5"/>
        <v>151.80000000000001</v>
      </c>
      <c r="AA17" s="77" t="s">
        <v>265</v>
      </c>
      <c r="AB17" s="14">
        <f t="shared" si="6"/>
        <v>0</v>
      </c>
    </row>
    <row r="18" spans="1:29">
      <c r="A18" s="52">
        <v>1240</v>
      </c>
      <c r="B18" s="52" t="s">
        <v>25</v>
      </c>
      <c r="C18" s="55" t="s">
        <v>248</v>
      </c>
      <c r="D18" s="55" t="s">
        <v>249</v>
      </c>
      <c r="E18" s="55" t="s">
        <v>46</v>
      </c>
      <c r="F18" s="55" t="s">
        <v>250</v>
      </c>
      <c r="G18" s="55" t="s">
        <v>46</v>
      </c>
      <c r="H18" s="55"/>
      <c r="I18" s="11">
        <f t="shared" si="0"/>
        <v>295</v>
      </c>
      <c r="J18" s="25">
        <v>478.32</v>
      </c>
      <c r="K18" s="13"/>
      <c r="L18" s="13"/>
      <c r="M18" s="13">
        <v>50</v>
      </c>
      <c r="N18" s="13"/>
      <c r="O18" s="13">
        <v>10</v>
      </c>
      <c r="P18" s="13">
        <v>70</v>
      </c>
      <c r="Q18" s="13"/>
      <c r="R18" s="13">
        <v>45</v>
      </c>
      <c r="S18" s="13"/>
      <c r="T18" s="13"/>
      <c r="U18" s="13">
        <v>120</v>
      </c>
      <c r="V18" s="14">
        <f t="shared" si="1"/>
        <v>141104.4</v>
      </c>
      <c r="W18" s="14">
        <f t="shared" si="2"/>
        <v>56441.759999999995</v>
      </c>
      <c r="X18" s="14">
        <f t="shared" si="3"/>
        <v>70552.2</v>
      </c>
      <c r="Y18" s="14">
        <f t="shared" si="4"/>
        <v>268098.36</v>
      </c>
      <c r="Z18" s="65">
        <f t="shared" si="5"/>
        <v>2822.0879999999997</v>
      </c>
      <c r="AA18" s="77">
        <v>6753490440</v>
      </c>
      <c r="AB18" s="14">
        <f t="shared" si="6"/>
        <v>20</v>
      </c>
    </row>
    <row r="19" spans="1:29">
      <c r="A19" s="52">
        <v>1241</v>
      </c>
      <c r="B19" s="52" t="s">
        <v>25</v>
      </c>
      <c r="C19" s="55" t="s">
        <v>248</v>
      </c>
      <c r="D19" s="55" t="s">
        <v>249</v>
      </c>
      <c r="E19" s="55" t="s">
        <v>46</v>
      </c>
      <c r="F19" s="55" t="s">
        <v>70</v>
      </c>
      <c r="G19" s="55" t="s">
        <v>46</v>
      </c>
      <c r="H19" s="55"/>
      <c r="I19" s="11">
        <f t="shared" si="0"/>
        <v>195</v>
      </c>
      <c r="J19" s="25">
        <v>1799.58</v>
      </c>
      <c r="K19" s="13"/>
      <c r="L19" s="13"/>
      <c r="M19" s="13">
        <v>10</v>
      </c>
      <c r="N19" s="13"/>
      <c r="O19" s="13">
        <v>10</v>
      </c>
      <c r="P19" s="13">
        <v>60</v>
      </c>
      <c r="Q19" s="13"/>
      <c r="R19" s="13">
        <v>15</v>
      </c>
      <c r="S19" s="13"/>
      <c r="T19" s="13"/>
      <c r="U19" s="13">
        <v>100</v>
      </c>
      <c r="V19" s="14">
        <f t="shared" si="1"/>
        <v>350918.1</v>
      </c>
      <c r="W19" s="14">
        <f t="shared" si="2"/>
        <v>140367.24</v>
      </c>
      <c r="X19" s="14">
        <f t="shared" si="3"/>
        <v>175459.05</v>
      </c>
      <c r="Y19" s="14">
        <f t="shared" si="4"/>
        <v>666744.3899999999</v>
      </c>
      <c r="Z19" s="65">
        <f t="shared" si="5"/>
        <v>7018.3619999999992</v>
      </c>
      <c r="AA19" s="76" t="s">
        <v>268</v>
      </c>
      <c r="AB19" s="14">
        <f t="shared" si="6"/>
        <v>70</v>
      </c>
      <c r="AC19" s="67"/>
    </row>
    <row r="20" spans="1:29">
      <c r="A20" s="15">
        <v>1326</v>
      </c>
      <c r="B20" s="26" t="s">
        <v>25</v>
      </c>
      <c r="C20" s="16" t="s">
        <v>77</v>
      </c>
      <c r="D20" s="16" t="s">
        <v>78</v>
      </c>
      <c r="E20" s="16" t="s">
        <v>79</v>
      </c>
      <c r="F20" s="17" t="s">
        <v>80</v>
      </c>
      <c r="G20" s="16" t="s">
        <v>46</v>
      </c>
      <c r="H20" s="16"/>
      <c r="I20" s="11">
        <f t="shared" si="0"/>
        <v>60</v>
      </c>
      <c r="J20" s="25">
        <v>18.579999999999998</v>
      </c>
      <c r="K20" s="13">
        <v>60</v>
      </c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4">
        <f t="shared" si="1"/>
        <v>1114.8</v>
      </c>
      <c r="W20" s="14">
        <f t="shared" si="2"/>
        <v>445.91999999999996</v>
      </c>
      <c r="X20" s="14">
        <f t="shared" si="3"/>
        <v>557.4</v>
      </c>
      <c r="Y20" s="14">
        <f t="shared" si="4"/>
        <v>2118.12</v>
      </c>
      <c r="Z20" s="65">
        <f t="shared" si="5"/>
        <v>22.295999999999999</v>
      </c>
      <c r="AA20" s="77" t="s">
        <v>266</v>
      </c>
      <c r="AB20" s="14">
        <f t="shared" si="6"/>
        <v>0</v>
      </c>
    </row>
    <row r="21" spans="1:29" ht="25.5">
      <c r="A21" s="26">
        <v>1402</v>
      </c>
      <c r="B21" s="26" t="s">
        <v>25</v>
      </c>
      <c r="C21" s="16" t="s">
        <v>222</v>
      </c>
      <c r="D21" s="16" t="s">
        <v>223</v>
      </c>
      <c r="E21" s="16" t="s">
        <v>101</v>
      </c>
      <c r="F21" s="17" t="s">
        <v>224</v>
      </c>
      <c r="G21" s="16" t="s">
        <v>89</v>
      </c>
      <c r="H21" s="16"/>
      <c r="I21" s="11">
        <f t="shared" si="0"/>
        <v>1560</v>
      </c>
      <c r="J21" s="25">
        <v>341.52499999999998</v>
      </c>
      <c r="K21" s="13"/>
      <c r="L21" s="13"/>
      <c r="M21" s="13">
        <v>100</v>
      </c>
      <c r="N21" s="13">
        <v>110</v>
      </c>
      <c r="O21" s="13">
        <v>300</v>
      </c>
      <c r="P21" s="13">
        <v>350</v>
      </c>
      <c r="Q21" s="13"/>
      <c r="R21" s="13">
        <v>700</v>
      </c>
      <c r="S21" s="13"/>
      <c r="T21" s="13"/>
      <c r="U21" s="13"/>
      <c r="V21" s="14">
        <f t="shared" si="1"/>
        <v>532779</v>
      </c>
      <c r="W21" s="14">
        <f t="shared" si="2"/>
        <v>213111.59999999998</v>
      </c>
      <c r="X21" s="14">
        <f t="shared" si="3"/>
        <v>266389.5</v>
      </c>
      <c r="Y21" s="14">
        <f t="shared" si="4"/>
        <v>1012280.1</v>
      </c>
      <c r="Z21" s="65">
        <f t="shared" si="5"/>
        <v>10655.58</v>
      </c>
      <c r="AA21" s="77" t="s">
        <v>267</v>
      </c>
      <c r="AB21" s="14">
        <f t="shared" si="6"/>
        <v>140</v>
      </c>
    </row>
    <row r="22" spans="1:29">
      <c r="A22" s="26">
        <v>1416</v>
      </c>
      <c r="B22" s="26" t="s">
        <v>25</v>
      </c>
      <c r="C22" s="16" t="s">
        <v>244</v>
      </c>
      <c r="D22" s="16" t="s">
        <v>245</v>
      </c>
      <c r="E22" s="16" t="s">
        <v>49</v>
      </c>
      <c r="F22" s="17" t="s">
        <v>206</v>
      </c>
      <c r="G22" s="16" t="s">
        <v>51</v>
      </c>
      <c r="H22" s="16"/>
      <c r="I22" s="11">
        <f t="shared" si="0"/>
        <v>30000</v>
      </c>
      <c r="J22" s="25">
        <v>0.59718000000000004</v>
      </c>
      <c r="K22" s="13"/>
      <c r="L22" s="13"/>
      <c r="M22" s="13">
        <v>20000</v>
      </c>
      <c r="N22" s="13">
        <v>4200</v>
      </c>
      <c r="O22" s="13"/>
      <c r="P22" s="13">
        <v>1600</v>
      </c>
      <c r="Q22" s="13"/>
      <c r="R22" s="13">
        <v>4000</v>
      </c>
      <c r="S22" s="13"/>
      <c r="T22" s="13">
        <v>200</v>
      </c>
      <c r="U22" s="13"/>
      <c r="V22" s="14">
        <f t="shared" si="1"/>
        <v>17915.400000000001</v>
      </c>
      <c r="W22" s="14">
        <f t="shared" si="2"/>
        <v>7166.1600000000008</v>
      </c>
      <c r="X22" s="14">
        <f t="shared" si="3"/>
        <v>8957.7000000000007</v>
      </c>
      <c r="Y22" s="14">
        <f t="shared" si="4"/>
        <v>34039.26</v>
      </c>
      <c r="Z22" s="65">
        <f t="shared" si="5"/>
        <v>358.30800000000005</v>
      </c>
      <c r="AA22" s="77" t="s">
        <v>269</v>
      </c>
      <c r="AB22" s="14">
        <f t="shared" si="6"/>
        <v>0</v>
      </c>
    </row>
    <row r="23" spans="1:29">
      <c r="A23" s="15">
        <v>1421</v>
      </c>
      <c r="B23" s="15" t="s">
        <v>81</v>
      </c>
      <c r="C23" s="16" t="s">
        <v>82</v>
      </c>
      <c r="D23" s="16" t="s">
        <v>83</v>
      </c>
      <c r="E23" s="16" t="s">
        <v>49</v>
      </c>
      <c r="F23" s="17" t="s">
        <v>84</v>
      </c>
      <c r="G23" s="16" t="s">
        <v>51</v>
      </c>
      <c r="H23" s="16"/>
      <c r="I23" s="11">
        <f t="shared" si="0"/>
        <v>9000</v>
      </c>
      <c r="J23" s="18">
        <v>4.2244200000000003</v>
      </c>
      <c r="K23" s="13">
        <v>9000</v>
      </c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4">
        <f t="shared" si="1"/>
        <v>38019.780000000006</v>
      </c>
      <c r="W23" s="14">
        <f t="shared" si="2"/>
        <v>15207.912000000004</v>
      </c>
      <c r="X23" s="14">
        <f t="shared" si="3"/>
        <v>19009.890000000003</v>
      </c>
      <c r="Y23" s="14">
        <f t="shared" si="4"/>
        <v>72237.582000000009</v>
      </c>
      <c r="Z23" s="65">
        <f t="shared" si="5"/>
        <v>760.39560000000017</v>
      </c>
      <c r="AA23" s="77">
        <v>6753506175</v>
      </c>
      <c r="AB23" s="14">
        <f t="shared" si="6"/>
        <v>0</v>
      </c>
    </row>
    <row r="24" spans="1:29">
      <c r="A24" s="26">
        <v>1425</v>
      </c>
      <c r="B24" s="26" t="s">
        <v>25</v>
      </c>
      <c r="C24" s="16" t="s">
        <v>225</v>
      </c>
      <c r="D24" s="16" t="s">
        <v>226</v>
      </c>
      <c r="E24" s="16" t="s">
        <v>49</v>
      </c>
      <c r="F24" s="17" t="s">
        <v>154</v>
      </c>
      <c r="G24" s="16" t="s">
        <v>51</v>
      </c>
      <c r="H24" s="16"/>
      <c r="I24" s="11">
        <f t="shared" si="0"/>
        <v>5086</v>
      </c>
      <c r="J24" s="25">
        <v>247.59111999999999</v>
      </c>
      <c r="K24" s="13"/>
      <c r="L24" s="13"/>
      <c r="M24" s="13">
        <v>550</v>
      </c>
      <c r="N24" s="13"/>
      <c r="O24" s="13">
        <v>630</v>
      </c>
      <c r="P24" s="13">
        <v>210</v>
      </c>
      <c r="Q24" s="13"/>
      <c r="R24" s="13">
        <v>3150</v>
      </c>
      <c r="S24" s="13">
        <v>336</v>
      </c>
      <c r="T24" s="13"/>
      <c r="U24" s="13">
        <v>210</v>
      </c>
      <c r="V24" s="14">
        <f t="shared" si="1"/>
        <v>1259248.4363199999</v>
      </c>
      <c r="W24" s="14">
        <f t="shared" si="2"/>
        <v>503699.37452800001</v>
      </c>
      <c r="X24" s="14">
        <f t="shared" si="3"/>
        <v>629624.21815999993</v>
      </c>
      <c r="Y24" s="14">
        <f t="shared" si="4"/>
        <v>2392572.0290080002</v>
      </c>
      <c r="Z24" s="65">
        <f t="shared" si="5"/>
        <v>25184.968726399999</v>
      </c>
      <c r="AA24" s="77" t="s">
        <v>270</v>
      </c>
      <c r="AB24" s="14">
        <f t="shared" si="6"/>
        <v>140</v>
      </c>
    </row>
    <row r="25" spans="1:29">
      <c r="A25" s="15">
        <v>1511</v>
      </c>
      <c r="B25" s="26" t="s">
        <v>25</v>
      </c>
      <c r="C25" s="16" t="s">
        <v>85</v>
      </c>
      <c r="D25" s="16" t="s">
        <v>86</v>
      </c>
      <c r="E25" s="16" t="s">
        <v>87</v>
      </c>
      <c r="F25" s="17" t="s">
        <v>88</v>
      </c>
      <c r="G25" s="16" t="s">
        <v>89</v>
      </c>
      <c r="H25" s="16"/>
      <c r="I25" s="11">
        <f t="shared" si="0"/>
        <v>2277</v>
      </c>
      <c r="J25" s="18">
        <v>174.56</v>
      </c>
      <c r="K25" s="13">
        <v>2200</v>
      </c>
      <c r="L25" s="13">
        <v>5</v>
      </c>
      <c r="M25" s="13"/>
      <c r="N25" s="13">
        <v>3</v>
      </c>
      <c r="O25" s="13">
        <v>60</v>
      </c>
      <c r="P25" s="13">
        <v>3</v>
      </c>
      <c r="Q25" s="13"/>
      <c r="R25" s="13"/>
      <c r="S25" s="13">
        <v>6</v>
      </c>
      <c r="T25" s="13"/>
      <c r="U25" s="13"/>
      <c r="V25" s="14">
        <f t="shared" si="1"/>
        <v>397473.12</v>
      </c>
      <c r="W25" s="14">
        <f t="shared" si="2"/>
        <v>158989.24799999999</v>
      </c>
      <c r="X25" s="14">
        <f t="shared" si="3"/>
        <v>198736.56</v>
      </c>
      <c r="Y25" s="14">
        <f t="shared" si="4"/>
        <v>755198.92800000007</v>
      </c>
      <c r="Z25" s="65">
        <f t="shared" si="5"/>
        <v>7949.4624000000003</v>
      </c>
      <c r="AA25" s="77" t="s">
        <v>271</v>
      </c>
      <c r="AB25" s="14">
        <f t="shared" si="6"/>
        <v>70</v>
      </c>
    </row>
    <row r="26" spans="1:29">
      <c r="A26" s="26">
        <v>1692</v>
      </c>
      <c r="B26" s="26" t="s">
        <v>25</v>
      </c>
      <c r="C26" s="16" t="s">
        <v>227</v>
      </c>
      <c r="D26" s="16" t="s">
        <v>228</v>
      </c>
      <c r="E26" s="16" t="s">
        <v>41</v>
      </c>
      <c r="F26" s="17" t="s">
        <v>229</v>
      </c>
      <c r="G26" s="16" t="s">
        <v>43</v>
      </c>
      <c r="H26" s="16"/>
      <c r="I26" s="11">
        <f t="shared" si="0"/>
        <v>20070</v>
      </c>
      <c r="J26" s="25">
        <v>2.2200000000000002</v>
      </c>
      <c r="K26" s="13"/>
      <c r="L26" s="13"/>
      <c r="M26" s="13">
        <v>7000</v>
      </c>
      <c r="N26" s="13">
        <v>820</v>
      </c>
      <c r="O26" s="13"/>
      <c r="P26" s="13">
        <v>1150</v>
      </c>
      <c r="Q26" s="13"/>
      <c r="R26" s="13">
        <v>11000</v>
      </c>
      <c r="S26" s="13"/>
      <c r="T26" s="13">
        <v>100</v>
      </c>
      <c r="U26" s="13"/>
      <c r="V26" s="14">
        <f t="shared" si="1"/>
        <v>44555.4</v>
      </c>
      <c r="W26" s="14">
        <f t="shared" si="2"/>
        <v>17822.16</v>
      </c>
      <c r="X26" s="14">
        <f t="shared" si="3"/>
        <v>22277.7</v>
      </c>
      <c r="Y26" s="14">
        <f t="shared" si="4"/>
        <v>84655.26</v>
      </c>
      <c r="Z26" s="65">
        <f t="shared" si="5"/>
        <v>891.10800000000006</v>
      </c>
      <c r="AA26" s="77" t="s">
        <v>272</v>
      </c>
      <c r="AB26" s="14">
        <f t="shared" si="6"/>
        <v>0</v>
      </c>
    </row>
    <row r="27" spans="1:29" ht="54" customHeight="1">
      <c r="A27" s="8">
        <v>1701</v>
      </c>
      <c r="B27" s="8" t="s">
        <v>25</v>
      </c>
      <c r="C27" s="10" t="s">
        <v>90</v>
      </c>
      <c r="D27" s="10" t="s">
        <v>91</v>
      </c>
      <c r="E27" s="10" t="s">
        <v>33</v>
      </c>
      <c r="F27" s="9" t="s">
        <v>62</v>
      </c>
      <c r="G27" s="10" t="s">
        <v>35</v>
      </c>
      <c r="H27" s="10"/>
      <c r="I27" s="11">
        <f t="shared" si="0"/>
        <v>11652</v>
      </c>
      <c r="J27" s="12">
        <v>1.15642</v>
      </c>
      <c r="K27" s="13"/>
      <c r="L27" s="13"/>
      <c r="M27" s="13">
        <v>2400</v>
      </c>
      <c r="N27" s="13">
        <v>4400</v>
      </c>
      <c r="O27" s="13">
        <v>140</v>
      </c>
      <c r="P27" s="13">
        <v>400</v>
      </c>
      <c r="Q27" s="13"/>
      <c r="R27" s="13">
        <v>1120</v>
      </c>
      <c r="S27" s="13">
        <v>3080</v>
      </c>
      <c r="T27" s="13">
        <v>112</v>
      </c>
      <c r="U27" s="13"/>
      <c r="V27" s="14">
        <f t="shared" si="1"/>
        <v>13474.60584</v>
      </c>
      <c r="W27" s="14">
        <f t="shared" si="2"/>
        <v>5389.8423359999997</v>
      </c>
      <c r="X27" s="14">
        <f t="shared" si="3"/>
        <v>6737.3029200000001</v>
      </c>
      <c r="Y27" s="14">
        <f t="shared" si="4"/>
        <v>25601.751096</v>
      </c>
      <c r="Z27" s="65">
        <f t="shared" si="5"/>
        <v>269.49211680000002</v>
      </c>
      <c r="AA27" s="77">
        <v>6753530542</v>
      </c>
      <c r="AB27" s="14">
        <f t="shared" si="6"/>
        <v>0</v>
      </c>
    </row>
    <row r="28" spans="1:29" ht="38.25">
      <c r="A28" s="8">
        <v>1725</v>
      </c>
      <c r="B28" s="8" t="s">
        <v>25</v>
      </c>
      <c r="C28" s="10" t="s">
        <v>92</v>
      </c>
      <c r="D28" s="10" t="s">
        <v>93</v>
      </c>
      <c r="E28" s="10" t="s">
        <v>61</v>
      </c>
      <c r="F28" s="9" t="s">
        <v>94</v>
      </c>
      <c r="G28" s="10" t="s">
        <v>35</v>
      </c>
      <c r="H28" s="10"/>
      <c r="I28" s="11">
        <f t="shared" si="0"/>
        <v>13600</v>
      </c>
      <c r="J28" s="12">
        <v>0.13816000000000001</v>
      </c>
      <c r="K28" s="13"/>
      <c r="L28" s="13"/>
      <c r="M28" s="13">
        <v>2400</v>
      </c>
      <c r="N28" s="13">
        <v>6300</v>
      </c>
      <c r="O28" s="13">
        <v>3000</v>
      </c>
      <c r="P28" s="13">
        <v>1000</v>
      </c>
      <c r="Q28" s="13"/>
      <c r="R28" s="13">
        <v>900</v>
      </c>
      <c r="S28" s="13">
        <v>0</v>
      </c>
      <c r="T28" s="13"/>
      <c r="U28" s="13"/>
      <c r="V28" s="14">
        <f t="shared" si="1"/>
        <v>1878.9760000000001</v>
      </c>
      <c r="W28" s="14">
        <f t="shared" si="2"/>
        <v>751.59040000000005</v>
      </c>
      <c r="X28" s="14">
        <f t="shared" si="3"/>
        <v>939.48800000000006</v>
      </c>
      <c r="Y28" s="14">
        <f t="shared" si="4"/>
        <v>3570.0544</v>
      </c>
      <c r="Z28" s="65">
        <f t="shared" si="5"/>
        <v>37.579520000000002</v>
      </c>
      <c r="AA28" s="77" t="s">
        <v>273</v>
      </c>
      <c r="AB28" s="14">
        <f t="shared" si="6"/>
        <v>0</v>
      </c>
    </row>
    <row r="29" spans="1:29">
      <c r="A29" s="26">
        <v>1830</v>
      </c>
      <c r="B29" s="26" t="s">
        <v>25</v>
      </c>
      <c r="C29" s="16" t="s">
        <v>95</v>
      </c>
      <c r="D29" s="16" t="s">
        <v>96</v>
      </c>
      <c r="E29" s="16" t="s">
        <v>97</v>
      </c>
      <c r="F29" s="17" t="s">
        <v>98</v>
      </c>
      <c r="G29" s="16" t="s">
        <v>56</v>
      </c>
      <c r="H29" s="16"/>
      <c r="I29" s="11">
        <f t="shared" si="0"/>
        <v>775</v>
      </c>
      <c r="J29" s="25">
        <v>79.8</v>
      </c>
      <c r="K29" s="13">
        <v>300</v>
      </c>
      <c r="L29" s="13"/>
      <c r="M29" s="13"/>
      <c r="N29" s="13">
        <v>325</v>
      </c>
      <c r="O29" s="13"/>
      <c r="P29" s="13">
        <v>140</v>
      </c>
      <c r="Q29" s="13"/>
      <c r="R29" s="13"/>
      <c r="S29" s="13">
        <v>5</v>
      </c>
      <c r="T29" s="13">
        <v>5</v>
      </c>
      <c r="U29" s="13"/>
      <c r="V29" s="14">
        <f t="shared" si="1"/>
        <v>61845</v>
      </c>
      <c r="W29" s="14">
        <f t="shared" si="2"/>
        <v>24738</v>
      </c>
      <c r="X29" s="14">
        <f t="shared" si="3"/>
        <v>30922.500000000004</v>
      </c>
      <c r="Y29" s="14">
        <f t="shared" si="4"/>
        <v>117505.5</v>
      </c>
      <c r="Z29" s="65">
        <f t="shared" si="5"/>
        <v>1236.9000000000001</v>
      </c>
      <c r="AA29" s="77" t="s">
        <v>274</v>
      </c>
      <c r="AB29" s="14">
        <f t="shared" si="6"/>
        <v>0</v>
      </c>
    </row>
    <row r="30" spans="1:29" ht="25.5">
      <c r="A30" s="8">
        <v>1837</v>
      </c>
      <c r="B30" s="8" t="s">
        <v>25</v>
      </c>
      <c r="C30" s="10" t="s">
        <v>99</v>
      </c>
      <c r="D30" s="10" t="s">
        <v>100</v>
      </c>
      <c r="E30" s="10" t="s">
        <v>101</v>
      </c>
      <c r="F30" s="9" t="s">
        <v>102</v>
      </c>
      <c r="G30" s="10" t="s">
        <v>87</v>
      </c>
      <c r="H30" s="10"/>
      <c r="I30" s="11">
        <f t="shared" si="0"/>
        <v>550</v>
      </c>
      <c r="J30" s="12">
        <v>321.36</v>
      </c>
      <c r="K30" s="13"/>
      <c r="L30" s="13"/>
      <c r="M30" s="13"/>
      <c r="N30" s="13">
        <v>180</v>
      </c>
      <c r="O30" s="13">
        <v>50</v>
      </c>
      <c r="P30" s="13">
        <v>170</v>
      </c>
      <c r="Q30" s="13"/>
      <c r="R30" s="13"/>
      <c r="S30" s="13">
        <v>150</v>
      </c>
      <c r="T30" s="13"/>
      <c r="U30" s="13"/>
      <c r="V30" s="14">
        <f t="shared" si="1"/>
        <v>176748</v>
      </c>
      <c r="W30" s="14">
        <f t="shared" si="2"/>
        <v>70699.200000000012</v>
      </c>
      <c r="X30" s="14">
        <f t="shared" si="3"/>
        <v>88374</v>
      </c>
      <c r="Y30" s="14">
        <f t="shared" si="4"/>
        <v>335821.2</v>
      </c>
      <c r="Z30" s="65">
        <f t="shared" si="5"/>
        <v>3534.96</v>
      </c>
      <c r="AA30" s="77" t="s">
        <v>275</v>
      </c>
      <c r="AB30" s="14">
        <f t="shared" si="6"/>
        <v>35</v>
      </c>
    </row>
    <row r="31" spans="1:29">
      <c r="A31" s="8">
        <v>1855</v>
      </c>
      <c r="B31" s="8" t="s">
        <v>25</v>
      </c>
      <c r="C31" s="10" t="s">
        <v>103</v>
      </c>
      <c r="D31" s="10" t="s">
        <v>104</v>
      </c>
      <c r="E31" s="10" t="s">
        <v>44</v>
      </c>
      <c r="F31" s="9" t="s">
        <v>105</v>
      </c>
      <c r="G31" s="10" t="s">
        <v>46</v>
      </c>
      <c r="H31" s="10"/>
      <c r="I31" s="11">
        <f t="shared" si="0"/>
        <v>3017</v>
      </c>
      <c r="J31" s="12">
        <v>0.31109999999999999</v>
      </c>
      <c r="K31" s="13"/>
      <c r="L31" s="13"/>
      <c r="M31" s="13">
        <v>12</v>
      </c>
      <c r="N31" s="13"/>
      <c r="O31" s="13"/>
      <c r="P31" s="13"/>
      <c r="Q31" s="13"/>
      <c r="R31" s="13"/>
      <c r="S31" s="13">
        <v>3000</v>
      </c>
      <c r="T31" s="13">
        <v>5</v>
      </c>
      <c r="U31" s="13"/>
      <c r="V31" s="14">
        <f t="shared" si="1"/>
        <v>938.58870000000002</v>
      </c>
      <c r="W31" s="14">
        <f t="shared" si="2"/>
        <v>375.43547999999998</v>
      </c>
      <c r="X31" s="14">
        <f t="shared" si="3"/>
        <v>469.29435000000001</v>
      </c>
      <c r="Y31" s="14">
        <f t="shared" si="4"/>
        <v>1783.31853</v>
      </c>
      <c r="Z31" s="65">
        <f t="shared" si="5"/>
        <v>18.771774000000001</v>
      </c>
      <c r="AA31" s="77" t="s">
        <v>276</v>
      </c>
      <c r="AB31" s="14">
        <f t="shared" si="6"/>
        <v>0</v>
      </c>
    </row>
    <row r="32" spans="1:29" ht="25.5">
      <c r="A32" s="8">
        <v>1869</v>
      </c>
      <c r="B32" s="8" t="s">
        <v>25</v>
      </c>
      <c r="C32" s="10" t="s">
        <v>106</v>
      </c>
      <c r="D32" s="10" t="s">
        <v>107</v>
      </c>
      <c r="E32" s="10" t="s">
        <v>44</v>
      </c>
      <c r="F32" s="9" t="s">
        <v>108</v>
      </c>
      <c r="G32" s="10" t="s">
        <v>46</v>
      </c>
      <c r="H32" s="10"/>
      <c r="I32" s="11">
        <f t="shared" si="0"/>
        <v>2962</v>
      </c>
      <c r="J32" s="12">
        <v>4.8000000000000001E-2</v>
      </c>
      <c r="K32" s="13"/>
      <c r="L32" s="13"/>
      <c r="M32" s="13">
        <v>450</v>
      </c>
      <c r="N32" s="13">
        <v>10</v>
      </c>
      <c r="O32" s="13">
        <v>800</v>
      </c>
      <c r="P32" s="13">
        <v>200</v>
      </c>
      <c r="Q32" s="13"/>
      <c r="R32" s="13"/>
      <c r="S32" s="13">
        <v>1500</v>
      </c>
      <c r="T32" s="13">
        <v>2</v>
      </c>
      <c r="U32" s="13"/>
      <c r="V32" s="14">
        <f t="shared" si="1"/>
        <v>142.17600000000002</v>
      </c>
      <c r="W32" s="14">
        <f t="shared" si="2"/>
        <v>56.870400000000004</v>
      </c>
      <c r="X32" s="14">
        <f t="shared" si="3"/>
        <v>71.088000000000008</v>
      </c>
      <c r="Y32" s="14">
        <f t="shared" si="4"/>
        <v>270.13440000000003</v>
      </c>
      <c r="Z32" s="65">
        <f t="shared" si="5"/>
        <v>2.8435200000000003</v>
      </c>
      <c r="AA32" s="77">
        <v>6753565225</v>
      </c>
      <c r="AB32" s="14">
        <f t="shared" si="6"/>
        <v>0</v>
      </c>
    </row>
    <row r="33" spans="1:29">
      <c r="A33" s="8">
        <v>1944</v>
      </c>
      <c r="B33" s="8" t="s">
        <v>25</v>
      </c>
      <c r="C33" s="10" t="s">
        <v>109</v>
      </c>
      <c r="D33" s="10" t="s">
        <v>110</v>
      </c>
      <c r="E33" s="10" t="s">
        <v>41</v>
      </c>
      <c r="F33" s="9" t="s">
        <v>111</v>
      </c>
      <c r="G33" s="10" t="s">
        <v>43</v>
      </c>
      <c r="H33" s="10"/>
      <c r="I33" s="11">
        <f t="shared" si="0"/>
        <v>1500</v>
      </c>
      <c r="J33" s="12">
        <v>11.84</v>
      </c>
      <c r="K33" s="13"/>
      <c r="L33" s="13"/>
      <c r="M33" s="13">
        <v>100</v>
      </c>
      <c r="N33" s="13"/>
      <c r="O33" s="13"/>
      <c r="P33" s="13"/>
      <c r="Q33" s="13"/>
      <c r="R33" s="13"/>
      <c r="S33" s="13">
        <v>400</v>
      </c>
      <c r="T33" s="13">
        <v>1000</v>
      </c>
      <c r="U33" s="13"/>
      <c r="V33" s="14">
        <f t="shared" si="1"/>
        <v>17760</v>
      </c>
      <c r="W33" s="14">
        <f t="shared" si="2"/>
        <v>7104</v>
      </c>
      <c r="X33" s="14">
        <f t="shared" si="3"/>
        <v>8880</v>
      </c>
      <c r="Y33" s="14">
        <f t="shared" si="4"/>
        <v>33744</v>
      </c>
      <c r="Z33" s="65">
        <f t="shared" si="5"/>
        <v>355.2</v>
      </c>
      <c r="AA33" s="77">
        <v>6753571717</v>
      </c>
      <c r="AB33" s="14">
        <f t="shared" si="6"/>
        <v>0</v>
      </c>
    </row>
    <row r="34" spans="1:29">
      <c r="A34" s="8">
        <v>1947</v>
      </c>
      <c r="B34" s="8" t="s">
        <v>25</v>
      </c>
      <c r="C34" s="10" t="s">
        <v>112</v>
      </c>
      <c r="D34" s="10" t="s">
        <v>113</v>
      </c>
      <c r="E34" s="10" t="s">
        <v>54</v>
      </c>
      <c r="F34" s="9" t="s">
        <v>114</v>
      </c>
      <c r="G34" s="10" t="s">
        <v>56</v>
      </c>
      <c r="H34" s="10"/>
      <c r="I34" s="11">
        <f t="shared" ref="I34:I65" si="7">SUM(K34:U34)</f>
        <v>3540</v>
      </c>
      <c r="J34" s="12">
        <v>0.44772000000000001</v>
      </c>
      <c r="K34" s="13"/>
      <c r="L34" s="13"/>
      <c r="M34" s="13">
        <v>340</v>
      </c>
      <c r="N34" s="13">
        <v>1700</v>
      </c>
      <c r="O34" s="13"/>
      <c r="P34" s="13"/>
      <c r="Q34" s="13"/>
      <c r="R34" s="13"/>
      <c r="S34" s="13">
        <v>1500</v>
      </c>
      <c r="T34" s="13"/>
      <c r="U34" s="13"/>
      <c r="V34" s="14">
        <f t="shared" si="1"/>
        <v>1584.9288000000001</v>
      </c>
      <c r="W34" s="14">
        <f t="shared" si="2"/>
        <v>633.97152000000006</v>
      </c>
      <c r="X34" s="14">
        <f t="shared" si="3"/>
        <v>792.46440000000007</v>
      </c>
      <c r="Y34" s="14">
        <f t="shared" si="4"/>
        <v>3011.3647200000005</v>
      </c>
      <c r="Z34" s="65">
        <f t="shared" si="5"/>
        <v>31.698576000000003</v>
      </c>
      <c r="AA34" s="77" t="s">
        <v>277</v>
      </c>
      <c r="AB34" s="14">
        <f t="shared" si="6"/>
        <v>0</v>
      </c>
    </row>
    <row r="35" spans="1:29" ht="25.5">
      <c r="A35" s="15">
        <v>1966</v>
      </c>
      <c r="B35" s="15" t="s">
        <v>25</v>
      </c>
      <c r="C35" s="16" t="s">
        <v>115</v>
      </c>
      <c r="D35" s="16" t="s">
        <v>116</v>
      </c>
      <c r="E35" s="16" t="s">
        <v>49</v>
      </c>
      <c r="F35" s="17" t="s">
        <v>117</v>
      </c>
      <c r="G35" s="16" t="s">
        <v>51</v>
      </c>
      <c r="H35" s="16"/>
      <c r="I35" s="11">
        <f t="shared" si="7"/>
        <v>6020</v>
      </c>
      <c r="J35" s="25">
        <v>0.62107000000000001</v>
      </c>
      <c r="K35" s="13">
        <v>5600</v>
      </c>
      <c r="L35" s="13">
        <v>420</v>
      </c>
      <c r="M35" s="13"/>
      <c r="N35" s="13"/>
      <c r="O35" s="13"/>
      <c r="P35" s="13"/>
      <c r="Q35" s="13"/>
      <c r="R35" s="13"/>
      <c r="S35" s="13"/>
      <c r="T35" s="13"/>
      <c r="U35" s="13"/>
      <c r="V35" s="14">
        <f t="shared" si="1"/>
        <v>3738.8414000000002</v>
      </c>
      <c r="W35" s="14">
        <f t="shared" si="2"/>
        <v>1495.53656</v>
      </c>
      <c r="X35" s="14">
        <f t="shared" si="3"/>
        <v>1869.4207000000001</v>
      </c>
      <c r="Y35" s="14">
        <f t="shared" si="4"/>
        <v>7103.7986600000004</v>
      </c>
      <c r="Z35" s="65">
        <f t="shared" si="5"/>
        <v>74.776828000000009</v>
      </c>
      <c r="AA35" s="77">
        <v>6753583100</v>
      </c>
      <c r="AB35" s="14">
        <f t="shared" si="6"/>
        <v>0</v>
      </c>
    </row>
    <row r="36" spans="1:29" ht="25.5">
      <c r="A36" s="15">
        <v>1969</v>
      </c>
      <c r="B36" s="15" t="s">
        <v>25</v>
      </c>
      <c r="C36" s="16" t="s">
        <v>115</v>
      </c>
      <c r="D36" s="16" t="s">
        <v>116</v>
      </c>
      <c r="E36" s="16" t="s">
        <v>33</v>
      </c>
      <c r="F36" s="17" t="s">
        <v>118</v>
      </c>
      <c r="G36" s="16" t="s">
        <v>35</v>
      </c>
      <c r="H36" s="16"/>
      <c r="I36" s="11">
        <f t="shared" si="7"/>
        <v>8156</v>
      </c>
      <c r="J36" s="18">
        <v>0.43941000000000002</v>
      </c>
      <c r="K36" s="13">
        <v>6720</v>
      </c>
      <c r="L36" s="13">
        <v>336</v>
      </c>
      <c r="M36" s="13"/>
      <c r="N36" s="13">
        <v>1100</v>
      </c>
      <c r="O36" s="13"/>
      <c r="P36" s="13"/>
      <c r="Q36" s="13"/>
      <c r="R36" s="13"/>
      <c r="S36" s="13"/>
      <c r="T36" s="13"/>
      <c r="U36" s="13"/>
      <c r="V36" s="14">
        <f t="shared" si="1"/>
        <v>3583.8279600000001</v>
      </c>
      <c r="W36" s="14">
        <f t="shared" si="2"/>
        <v>1433.5311839999999</v>
      </c>
      <c r="X36" s="14">
        <f t="shared" si="3"/>
        <v>1791.91398</v>
      </c>
      <c r="Y36" s="14">
        <f t="shared" si="4"/>
        <v>6809.2731240000003</v>
      </c>
      <c r="Z36" s="65">
        <f t="shared" si="5"/>
        <v>71.6765592</v>
      </c>
      <c r="AA36" s="77" t="s">
        <v>278</v>
      </c>
      <c r="AB36" s="14">
        <f t="shared" si="6"/>
        <v>0</v>
      </c>
    </row>
    <row r="37" spans="1:29">
      <c r="A37" s="8">
        <v>2051</v>
      </c>
      <c r="B37" s="8" t="s">
        <v>25</v>
      </c>
      <c r="C37" s="10" t="s">
        <v>119</v>
      </c>
      <c r="D37" s="10" t="s">
        <v>120</v>
      </c>
      <c r="E37" s="10" t="s">
        <v>121</v>
      </c>
      <c r="F37" s="9" t="s">
        <v>122</v>
      </c>
      <c r="G37" s="10" t="s">
        <v>123</v>
      </c>
      <c r="H37" s="10"/>
      <c r="I37" s="11">
        <f t="shared" si="7"/>
        <v>5</v>
      </c>
      <c r="J37" s="12">
        <v>1.0999999999999999E-2</v>
      </c>
      <c r="K37" s="13"/>
      <c r="L37" s="13"/>
      <c r="M37" s="13"/>
      <c r="N37" s="13"/>
      <c r="O37" s="13"/>
      <c r="P37" s="13"/>
      <c r="Q37" s="13"/>
      <c r="R37" s="13"/>
      <c r="S37" s="13">
        <v>5</v>
      </c>
      <c r="T37" s="13"/>
      <c r="U37" s="13"/>
      <c r="V37" s="14">
        <f t="shared" si="1"/>
        <v>5.4999999999999993E-2</v>
      </c>
      <c r="W37" s="14">
        <f t="shared" si="2"/>
        <v>2.1999999999999999E-2</v>
      </c>
      <c r="X37" s="14">
        <f t="shared" si="3"/>
        <v>2.7499999999999997E-2</v>
      </c>
      <c r="Y37" s="14">
        <f t="shared" si="4"/>
        <v>0.10449999999999998</v>
      </c>
      <c r="Z37" s="65">
        <f t="shared" si="5"/>
        <v>1.0999999999999998E-3</v>
      </c>
      <c r="AA37" s="77">
        <v>6753591798</v>
      </c>
      <c r="AB37" s="14">
        <f t="shared" si="6"/>
        <v>0</v>
      </c>
    </row>
    <row r="38" spans="1:29">
      <c r="A38" s="8">
        <v>2163</v>
      </c>
      <c r="B38" s="8" t="s">
        <v>25</v>
      </c>
      <c r="C38" s="10" t="s">
        <v>124</v>
      </c>
      <c r="D38" s="10" t="s">
        <v>125</v>
      </c>
      <c r="E38" s="10" t="s">
        <v>126</v>
      </c>
      <c r="F38" s="9" t="s">
        <v>127</v>
      </c>
      <c r="G38" s="10" t="s">
        <v>46</v>
      </c>
      <c r="H38" s="10"/>
      <c r="I38" s="11">
        <f t="shared" si="7"/>
        <v>22</v>
      </c>
      <c r="J38" s="12">
        <v>11.77</v>
      </c>
      <c r="K38" s="13"/>
      <c r="L38" s="13"/>
      <c r="M38" s="13"/>
      <c r="N38" s="13">
        <v>15</v>
      </c>
      <c r="O38" s="13"/>
      <c r="P38" s="13">
        <v>7</v>
      </c>
      <c r="Q38" s="13"/>
      <c r="R38" s="13"/>
      <c r="S38" s="13">
        <v>0</v>
      </c>
      <c r="T38" s="13"/>
      <c r="U38" s="13"/>
      <c r="V38" s="14">
        <f t="shared" si="1"/>
        <v>258.94</v>
      </c>
      <c r="W38" s="14">
        <f t="shared" si="2"/>
        <v>103.57600000000001</v>
      </c>
      <c r="X38" s="14">
        <f t="shared" si="3"/>
        <v>129.47</v>
      </c>
      <c r="Y38" s="14">
        <f t="shared" si="4"/>
        <v>491.98599999999999</v>
      </c>
      <c r="Z38" s="65">
        <f t="shared" si="5"/>
        <v>5.1787999999999998</v>
      </c>
      <c r="AA38" s="77" t="s">
        <v>279</v>
      </c>
      <c r="AB38" s="14">
        <f t="shared" si="6"/>
        <v>0</v>
      </c>
    </row>
    <row r="39" spans="1:29">
      <c r="A39" s="15">
        <v>2219</v>
      </c>
      <c r="B39" s="15" t="s">
        <v>25</v>
      </c>
      <c r="C39" s="53" t="s">
        <v>241</v>
      </c>
      <c r="D39" s="53" t="s">
        <v>242</v>
      </c>
      <c r="E39" s="53" t="s">
        <v>41</v>
      </c>
      <c r="F39" s="53" t="s">
        <v>243</v>
      </c>
      <c r="G39" s="53" t="s">
        <v>43</v>
      </c>
      <c r="H39" s="53"/>
      <c r="I39" s="11">
        <f t="shared" si="7"/>
        <v>2610</v>
      </c>
      <c r="J39" s="54">
        <v>66.784999999999997</v>
      </c>
      <c r="K39" s="13"/>
      <c r="L39" s="13"/>
      <c r="M39" s="13">
        <v>900</v>
      </c>
      <c r="N39" s="13"/>
      <c r="O39" s="13">
        <v>150</v>
      </c>
      <c r="P39" s="13">
        <v>550</v>
      </c>
      <c r="Q39" s="13"/>
      <c r="R39" s="13">
        <v>1000</v>
      </c>
      <c r="S39" s="13"/>
      <c r="T39" s="13">
        <v>10</v>
      </c>
      <c r="U39" s="13"/>
      <c r="V39" s="14">
        <f t="shared" si="1"/>
        <v>174308.84999999998</v>
      </c>
      <c r="W39" s="14">
        <f t="shared" si="2"/>
        <v>69723.539999999994</v>
      </c>
      <c r="X39" s="14">
        <f t="shared" si="3"/>
        <v>87154.424999999988</v>
      </c>
      <c r="Y39" s="14">
        <f t="shared" si="4"/>
        <v>331186.81499999994</v>
      </c>
      <c r="Z39" s="65">
        <f t="shared" si="5"/>
        <v>3486.1769999999997</v>
      </c>
      <c r="AA39" s="77" t="s">
        <v>280</v>
      </c>
      <c r="AB39" s="14">
        <f t="shared" si="6"/>
        <v>35</v>
      </c>
    </row>
    <row r="40" spans="1:29">
      <c r="A40" s="15">
        <v>2266</v>
      </c>
      <c r="B40" s="15" t="s">
        <v>25</v>
      </c>
      <c r="C40" s="16" t="s">
        <v>128</v>
      </c>
      <c r="D40" s="16" t="s">
        <v>129</v>
      </c>
      <c r="E40" s="16" t="s">
        <v>33</v>
      </c>
      <c r="F40" s="17" t="s">
        <v>130</v>
      </c>
      <c r="G40" s="16" t="s">
        <v>35</v>
      </c>
      <c r="H40" s="16"/>
      <c r="I40" s="11">
        <f t="shared" si="7"/>
        <v>575200</v>
      </c>
      <c r="J40" s="25">
        <v>0.999</v>
      </c>
      <c r="K40" s="13">
        <f>62000+486000</f>
        <v>548000</v>
      </c>
      <c r="L40" s="13"/>
      <c r="M40" s="13">
        <v>5000</v>
      </c>
      <c r="N40" s="13">
        <v>4200</v>
      </c>
      <c r="O40" s="13">
        <v>1800</v>
      </c>
      <c r="P40" s="13">
        <v>12000</v>
      </c>
      <c r="Q40" s="13">
        <v>3200</v>
      </c>
      <c r="R40" s="13">
        <v>800</v>
      </c>
      <c r="S40" s="13">
        <v>200</v>
      </c>
      <c r="T40" s="13"/>
      <c r="U40" s="13"/>
      <c r="V40" s="14">
        <f t="shared" si="1"/>
        <v>574624.80000000005</v>
      </c>
      <c r="W40" s="14">
        <f t="shared" si="2"/>
        <v>229849.91999999998</v>
      </c>
      <c r="X40" s="14">
        <f t="shared" si="3"/>
        <v>287312.40000000002</v>
      </c>
      <c r="Y40" s="14">
        <f t="shared" si="4"/>
        <v>1091787.1200000001</v>
      </c>
      <c r="Z40" s="65">
        <f t="shared" si="5"/>
        <v>11492.496000000001</v>
      </c>
      <c r="AA40" s="78" t="s">
        <v>282</v>
      </c>
      <c r="AB40" s="14">
        <f t="shared" si="6"/>
        <v>140</v>
      </c>
      <c r="AC40" s="67"/>
    </row>
    <row r="41" spans="1:29">
      <c r="A41" s="15">
        <v>2267</v>
      </c>
      <c r="B41" s="15" t="s">
        <v>25</v>
      </c>
      <c r="C41" s="16" t="s">
        <v>128</v>
      </c>
      <c r="D41" s="16" t="s">
        <v>129</v>
      </c>
      <c r="E41" s="16" t="s">
        <v>33</v>
      </c>
      <c r="F41" s="17" t="s">
        <v>131</v>
      </c>
      <c r="G41" s="16" t="s">
        <v>35</v>
      </c>
      <c r="H41" s="16"/>
      <c r="I41" s="11">
        <f t="shared" si="7"/>
        <v>907900</v>
      </c>
      <c r="J41" s="25">
        <v>0.999</v>
      </c>
      <c r="K41" s="13">
        <f>870000+4500</f>
        <v>874500</v>
      </c>
      <c r="L41" s="13"/>
      <c r="M41" s="13">
        <v>5400</v>
      </c>
      <c r="N41" s="13">
        <v>5500</v>
      </c>
      <c r="O41" s="13">
        <v>1800</v>
      </c>
      <c r="P41" s="13">
        <v>14000</v>
      </c>
      <c r="Q41" s="13">
        <v>5200</v>
      </c>
      <c r="R41" s="13">
        <v>300</v>
      </c>
      <c r="S41" s="13">
        <v>1200</v>
      </c>
      <c r="T41" s="13"/>
      <c r="U41" s="13"/>
      <c r="V41" s="14">
        <f t="shared" si="1"/>
        <v>906992.1</v>
      </c>
      <c r="W41" s="14">
        <f t="shared" si="2"/>
        <v>362796.83999999997</v>
      </c>
      <c r="X41" s="14">
        <f t="shared" si="3"/>
        <v>453496.05</v>
      </c>
      <c r="Y41" s="14">
        <f t="shared" si="4"/>
        <v>1723284.99</v>
      </c>
      <c r="Z41" s="65">
        <f t="shared" si="5"/>
        <v>18139.842000000001</v>
      </c>
      <c r="AA41" s="77">
        <v>6753604254</v>
      </c>
      <c r="AB41" s="14">
        <f t="shared" si="6"/>
        <v>140</v>
      </c>
    </row>
    <row r="42" spans="1:29" ht="38.25">
      <c r="A42" s="52">
        <v>2280</v>
      </c>
      <c r="B42" s="15" t="s">
        <v>25</v>
      </c>
      <c r="C42" s="16" t="s">
        <v>230</v>
      </c>
      <c r="D42" s="28" t="s">
        <v>231</v>
      </c>
      <c r="E42" s="27" t="s">
        <v>232</v>
      </c>
      <c r="F42" s="29" t="s">
        <v>233</v>
      </c>
      <c r="G42" s="16" t="s">
        <v>123</v>
      </c>
      <c r="H42" s="16"/>
      <c r="I42" s="11">
        <f t="shared" si="7"/>
        <v>472</v>
      </c>
      <c r="J42" s="25">
        <v>70.5</v>
      </c>
      <c r="K42" s="13"/>
      <c r="L42" s="13"/>
      <c r="M42" s="13">
        <v>220</v>
      </c>
      <c r="N42" s="13"/>
      <c r="O42" s="13"/>
      <c r="P42" s="13"/>
      <c r="Q42" s="13"/>
      <c r="R42" s="13">
        <v>240</v>
      </c>
      <c r="S42" s="13"/>
      <c r="T42" s="13"/>
      <c r="U42" s="13">
        <v>12</v>
      </c>
      <c r="V42" s="14">
        <f t="shared" si="1"/>
        <v>33276</v>
      </c>
      <c r="W42" s="14">
        <f t="shared" si="2"/>
        <v>13310.400000000001</v>
      </c>
      <c r="X42" s="14">
        <f t="shared" si="3"/>
        <v>16638</v>
      </c>
      <c r="Y42" s="14">
        <f t="shared" si="4"/>
        <v>63224.4</v>
      </c>
      <c r="Z42" s="65">
        <f t="shared" si="5"/>
        <v>665.52</v>
      </c>
      <c r="AA42" s="77">
        <v>6753611819</v>
      </c>
      <c r="AB42" s="14">
        <f t="shared" si="6"/>
        <v>0</v>
      </c>
    </row>
    <row r="43" spans="1:29" ht="38.25">
      <c r="A43" s="61">
        <v>2298</v>
      </c>
      <c r="B43" s="61" t="s">
        <v>25</v>
      </c>
      <c r="C43" s="46" t="s">
        <v>234</v>
      </c>
      <c r="D43" s="46" t="s">
        <v>235</v>
      </c>
      <c r="E43" s="46" t="s">
        <v>41</v>
      </c>
      <c r="F43" s="63" t="s">
        <v>236</v>
      </c>
      <c r="G43" s="16" t="s">
        <v>43</v>
      </c>
      <c r="H43" s="16"/>
      <c r="I43" s="11">
        <f t="shared" si="7"/>
        <v>980</v>
      </c>
      <c r="J43" s="25">
        <v>119</v>
      </c>
      <c r="K43" s="13"/>
      <c r="L43" s="13"/>
      <c r="M43" s="13">
        <v>700</v>
      </c>
      <c r="N43" s="13"/>
      <c r="O43" s="13">
        <v>60</v>
      </c>
      <c r="P43" s="13">
        <v>20</v>
      </c>
      <c r="Q43" s="13"/>
      <c r="R43" s="13">
        <v>100</v>
      </c>
      <c r="S43" s="13"/>
      <c r="T43" s="13">
        <v>100</v>
      </c>
      <c r="U43" s="13"/>
      <c r="V43" s="14">
        <f t="shared" si="1"/>
        <v>116620</v>
      </c>
      <c r="W43" s="14">
        <f t="shared" si="2"/>
        <v>46648</v>
      </c>
      <c r="X43" s="14">
        <f t="shared" si="3"/>
        <v>58310</v>
      </c>
      <c r="Y43" s="14">
        <f t="shared" si="4"/>
        <v>221578</v>
      </c>
      <c r="Z43" s="65">
        <f t="shared" si="5"/>
        <v>2332.4</v>
      </c>
      <c r="AA43" s="77" t="s">
        <v>281</v>
      </c>
      <c r="AB43" s="14">
        <f t="shared" si="6"/>
        <v>20</v>
      </c>
    </row>
    <row r="44" spans="1:29">
      <c r="A44" s="62">
        <v>2302</v>
      </c>
      <c r="B44" s="15" t="s">
        <v>25</v>
      </c>
      <c r="C44" s="16" t="s">
        <v>246</v>
      </c>
      <c r="D44" s="16" t="s">
        <v>247</v>
      </c>
      <c r="E44" s="16" t="s">
        <v>33</v>
      </c>
      <c r="F44" s="17" t="s">
        <v>146</v>
      </c>
      <c r="G44" s="16" t="s">
        <v>35</v>
      </c>
      <c r="H44" s="16"/>
      <c r="I44" s="11">
        <f t="shared" si="7"/>
        <v>3368</v>
      </c>
      <c r="J44" s="25">
        <v>24.163329999999998</v>
      </c>
      <c r="K44" s="13">
        <v>168</v>
      </c>
      <c r="L44" s="13"/>
      <c r="M44" s="13">
        <v>2000</v>
      </c>
      <c r="N44" s="13"/>
      <c r="O44" s="13"/>
      <c r="P44" s="13"/>
      <c r="Q44" s="13"/>
      <c r="R44" s="13">
        <v>1200</v>
      </c>
      <c r="S44" s="13"/>
      <c r="T44" s="13"/>
      <c r="U44" s="13"/>
      <c r="V44" s="14">
        <f t="shared" si="1"/>
        <v>81382.09543999999</v>
      </c>
      <c r="W44" s="14">
        <f t="shared" si="2"/>
        <v>32552.838175999994</v>
      </c>
      <c r="X44" s="14">
        <f t="shared" si="3"/>
        <v>40691.047719999995</v>
      </c>
      <c r="Y44" s="14">
        <f t="shared" si="4"/>
        <v>154625.98133599997</v>
      </c>
      <c r="Z44" s="65">
        <f t="shared" si="5"/>
        <v>1627.6419087999998</v>
      </c>
      <c r="AA44" s="77">
        <v>6753623202</v>
      </c>
      <c r="AB44" s="14">
        <f t="shared" si="6"/>
        <v>20</v>
      </c>
    </row>
    <row r="45" spans="1:29" ht="25.5">
      <c r="A45" s="45">
        <v>2318</v>
      </c>
      <c r="B45" s="45" t="s">
        <v>25</v>
      </c>
      <c r="C45" s="27" t="s">
        <v>132</v>
      </c>
      <c r="D45" s="28" t="s">
        <v>133</v>
      </c>
      <c r="E45" s="27" t="s">
        <v>33</v>
      </c>
      <c r="F45" s="29" t="s">
        <v>134</v>
      </c>
      <c r="G45" s="16" t="s">
        <v>35</v>
      </c>
      <c r="H45" s="16"/>
      <c r="I45" s="11">
        <f t="shared" si="7"/>
        <v>25880</v>
      </c>
      <c r="J45" s="25">
        <v>484.52393000000001</v>
      </c>
      <c r="K45" s="13"/>
      <c r="L45" s="13"/>
      <c r="M45" s="13">
        <v>8800</v>
      </c>
      <c r="N45" s="13"/>
      <c r="O45" s="13">
        <v>280</v>
      </c>
      <c r="P45" s="13"/>
      <c r="Q45" s="13">
        <v>12600</v>
      </c>
      <c r="R45" s="13">
        <v>4200</v>
      </c>
      <c r="S45" s="13"/>
      <c r="T45" s="13"/>
      <c r="U45" s="13"/>
      <c r="V45" s="14">
        <f t="shared" si="1"/>
        <v>12539479.3084</v>
      </c>
      <c r="W45" s="14">
        <f t="shared" si="2"/>
        <v>5015791.7233599992</v>
      </c>
      <c r="X45" s="14">
        <f t="shared" si="3"/>
        <v>6269739.6541999998</v>
      </c>
      <c r="Y45" s="14">
        <f t="shared" si="4"/>
        <v>23825010.685959999</v>
      </c>
      <c r="Z45" s="65">
        <f t="shared" si="5"/>
        <v>250789.58616799998</v>
      </c>
      <c r="AA45" s="77" t="s">
        <v>283</v>
      </c>
      <c r="AB45" s="14">
        <f t="shared" si="6"/>
        <v>500</v>
      </c>
    </row>
    <row r="46" spans="1:29">
      <c r="A46" s="45">
        <v>2319</v>
      </c>
      <c r="B46" s="15" t="s">
        <v>25</v>
      </c>
      <c r="C46" s="27" t="s">
        <v>135</v>
      </c>
      <c r="D46" s="27" t="s">
        <v>136</v>
      </c>
      <c r="E46" s="27" t="s">
        <v>33</v>
      </c>
      <c r="F46" s="30" t="s">
        <v>38</v>
      </c>
      <c r="G46" s="16" t="s">
        <v>35</v>
      </c>
      <c r="H46" s="16"/>
      <c r="I46" s="11">
        <f t="shared" si="7"/>
        <v>220</v>
      </c>
      <c r="J46" s="25">
        <v>202.38070999999999</v>
      </c>
      <c r="K46" s="13"/>
      <c r="L46" s="13"/>
      <c r="M46" s="13">
        <v>220</v>
      </c>
      <c r="N46" s="13"/>
      <c r="O46" s="13"/>
      <c r="P46" s="13"/>
      <c r="Q46" s="13"/>
      <c r="R46" s="13"/>
      <c r="S46" s="13"/>
      <c r="T46" s="13"/>
      <c r="U46" s="13"/>
      <c r="V46" s="68">
        <f>I46*J46+I47*J47</f>
        <v>2804996.6406</v>
      </c>
      <c r="W46" s="68">
        <f t="shared" si="2"/>
        <v>1121998.6562399999</v>
      </c>
      <c r="X46" s="68">
        <f t="shared" si="3"/>
        <v>1402498.3203</v>
      </c>
      <c r="Y46" s="68">
        <f t="shared" si="4"/>
        <v>5329493.6171399998</v>
      </c>
      <c r="Z46" s="71">
        <f>W46*2/100</f>
        <v>22439.973124799999</v>
      </c>
      <c r="AA46" s="79" t="s">
        <v>284</v>
      </c>
      <c r="AB46" s="68">
        <f t="shared" si="6"/>
        <v>200</v>
      </c>
    </row>
    <row r="47" spans="1:29">
      <c r="A47" s="45">
        <v>2319</v>
      </c>
      <c r="B47" s="45" t="s">
        <v>137</v>
      </c>
      <c r="C47" s="27" t="s">
        <v>135</v>
      </c>
      <c r="D47" s="27" t="s">
        <v>136</v>
      </c>
      <c r="E47" s="27" t="s">
        <v>33</v>
      </c>
      <c r="F47" s="29" t="s">
        <v>138</v>
      </c>
      <c r="G47" s="16" t="s">
        <v>35</v>
      </c>
      <c r="H47" s="16"/>
      <c r="I47" s="11">
        <f t="shared" si="7"/>
        <v>13640</v>
      </c>
      <c r="J47" s="25">
        <v>202.38070999999999</v>
      </c>
      <c r="K47" s="13"/>
      <c r="L47" s="13"/>
      <c r="M47" s="13">
        <v>8600</v>
      </c>
      <c r="N47" s="13"/>
      <c r="O47" s="13"/>
      <c r="P47" s="13"/>
      <c r="Q47" s="13">
        <v>2520</v>
      </c>
      <c r="R47" s="13">
        <v>2520</v>
      </c>
      <c r="S47" s="13"/>
      <c r="T47" s="13"/>
      <c r="U47" s="13"/>
      <c r="V47" s="69"/>
      <c r="W47" s="69"/>
      <c r="X47" s="69"/>
      <c r="Y47" s="69"/>
      <c r="Z47" s="73"/>
      <c r="AA47" s="79"/>
      <c r="AB47" s="69">
        <f t="shared" si="6"/>
        <v>0</v>
      </c>
    </row>
    <row r="48" spans="1:29" ht="52.5" customHeight="1">
      <c r="A48" s="15">
        <v>2320</v>
      </c>
      <c r="B48" s="15" t="s">
        <v>25</v>
      </c>
      <c r="C48" s="16" t="s">
        <v>139</v>
      </c>
      <c r="D48" s="28" t="s">
        <v>140</v>
      </c>
      <c r="E48" s="27" t="s">
        <v>33</v>
      </c>
      <c r="F48" s="29" t="s">
        <v>141</v>
      </c>
      <c r="G48" s="16" t="s">
        <v>35</v>
      </c>
      <c r="H48" s="16"/>
      <c r="I48" s="11">
        <f t="shared" si="7"/>
        <v>25260</v>
      </c>
      <c r="J48" s="25">
        <v>147.85713999999999</v>
      </c>
      <c r="K48" s="13"/>
      <c r="L48" s="13"/>
      <c r="M48" s="13">
        <v>5100</v>
      </c>
      <c r="N48" s="13"/>
      <c r="O48" s="13"/>
      <c r="P48" s="13"/>
      <c r="Q48" s="13">
        <v>10080</v>
      </c>
      <c r="R48" s="13">
        <v>10080</v>
      </c>
      <c r="S48" s="13"/>
      <c r="T48" s="13"/>
      <c r="U48" s="13"/>
      <c r="V48" s="14">
        <f>I48*J48</f>
        <v>3734871.3563999995</v>
      </c>
      <c r="W48" s="14">
        <f>V48/15*6</f>
        <v>1493948.54256</v>
      </c>
      <c r="X48" s="14">
        <f>V48/100*50</f>
        <v>1867435.6782</v>
      </c>
      <c r="Y48" s="14">
        <f>SUM(V48:X48)</f>
        <v>7096255.5771599999</v>
      </c>
      <c r="Z48" s="65">
        <f t="shared" ref="Z48:Z52" si="8">V48*2/100</f>
        <v>74697.427127999996</v>
      </c>
      <c r="AA48" s="77">
        <v>6753645429</v>
      </c>
      <c r="AB48" s="14">
        <f t="shared" ref="AB48:AB81" si="9">IF(AND(Y48&gt;=0,Y48&lt;150000),0,IF(Y48&lt;300000,20,IF(Y48&lt;500000,35,IF(Y48&lt;800000,70,IF(Y48&lt;1000000,80,IF(Y48&lt;5000000,140,IF(Y48&lt;20000000,200,IF(Y48&gt;=20000000,500))))))))</f>
        <v>200</v>
      </c>
    </row>
    <row r="49" spans="1:28" ht="52.5" customHeight="1">
      <c r="A49" s="15">
        <v>2321</v>
      </c>
      <c r="B49" s="15" t="s">
        <v>25</v>
      </c>
      <c r="C49" s="16" t="s">
        <v>139</v>
      </c>
      <c r="D49" s="28" t="s">
        <v>142</v>
      </c>
      <c r="E49" s="27" t="s">
        <v>33</v>
      </c>
      <c r="F49" s="29" t="s">
        <v>143</v>
      </c>
      <c r="G49" s="16" t="s">
        <v>35</v>
      </c>
      <c r="H49" s="16"/>
      <c r="I49" s="11">
        <f t="shared" si="7"/>
        <v>23124</v>
      </c>
      <c r="J49" s="25">
        <v>12.857139999999999</v>
      </c>
      <c r="K49" s="13"/>
      <c r="L49" s="13"/>
      <c r="M49" s="13">
        <v>4700</v>
      </c>
      <c r="N49" s="13"/>
      <c r="O49" s="13"/>
      <c r="P49" s="13"/>
      <c r="Q49" s="13">
        <v>8344</v>
      </c>
      <c r="R49" s="13">
        <v>10080</v>
      </c>
      <c r="S49" s="13"/>
      <c r="T49" s="13"/>
      <c r="U49" s="13"/>
      <c r="V49" s="14">
        <f>I49*J49</f>
        <v>297308.50536000001</v>
      </c>
      <c r="W49" s="14">
        <f>V49/15*6</f>
        <v>118923.40214399999</v>
      </c>
      <c r="X49" s="14">
        <f>V49/100*50</f>
        <v>148654.25268000001</v>
      </c>
      <c r="Y49" s="14">
        <f>SUM(V49:X49)</f>
        <v>564886.16018400004</v>
      </c>
      <c r="Z49" s="65">
        <f t="shared" si="8"/>
        <v>5946.1701072000005</v>
      </c>
      <c r="AA49" s="75" t="s">
        <v>285</v>
      </c>
      <c r="AB49" s="14">
        <f t="shared" si="9"/>
        <v>70</v>
      </c>
    </row>
    <row r="50" spans="1:28">
      <c r="A50" s="31">
        <v>2322</v>
      </c>
      <c r="B50" s="31" t="s">
        <v>25</v>
      </c>
      <c r="C50" s="32" t="s">
        <v>144</v>
      </c>
      <c r="D50" s="32" t="s">
        <v>145</v>
      </c>
      <c r="E50" s="32" t="s">
        <v>33</v>
      </c>
      <c r="F50" s="32" t="s">
        <v>146</v>
      </c>
      <c r="G50" s="16" t="s">
        <v>35</v>
      </c>
      <c r="H50" s="16"/>
      <c r="I50" s="11">
        <f t="shared" si="7"/>
        <v>8400</v>
      </c>
      <c r="J50" s="25">
        <v>1.0296700000000001</v>
      </c>
      <c r="K50" s="13">
        <v>8400</v>
      </c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68">
        <f>I50*J50+I51*J51</f>
        <v>15849.228000000001</v>
      </c>
      <c r="W50" s="68">
        <f>V50/15*6</f>
        <v>6339.6911999999993</v>
      </c>
      <c r="X50" s="68">
        <f>V50/100*50</f>
        <v>7924.6140000000014</v>
      </c>
      <c r="Y50" s="68">
        <f>SUM(V50:X50)</f>
        <v>30113.533200000002</v>
      </c>
      <c r="Z50" s="71">
        <f t="shared" si="8"/>
        <v>316.98456000000004</v>
      </c>
      <c r="AA50" s="79" t="s">
        <v>286</v>
      </c>
      <c r="AB50" s="68">
        <f t="shared" si="9"/>
        <v>0</v>
      </c>
    </row>
    <row r="51" spans="1:28">
      <c r="A51" s="31">
        <v>2322</v>
      </c>
      <c r="B51" s="31" t="s">
        <v>137</v>
      </c>
      <c r="C51" s="32" t="s">
        <v>144</v>
      </c>
      <c r="D51" s="32" t="s">
        <v>145</v>
      </c>
      <c r="E51" s="32" t="s">
        <v>33</v>
      </c>
      <c r="F51" s="32" t="s">
        <v>147</v>
      </c>
      <c r="G51" s="16" t="s">
        <v>35</v>
      </c>
      <c r="H51" s="16"/>
      <c r="I51" s="11">
        <f t="shared" si="7"/>
        <v>6000</v>
      </c>
      <c r="J51" s="25">
        <v>1.2</v>
      </c>
      <c r="K51" s="13">
        <v>6000</v>
      </c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69"/>
      <c r="W51" s="69"/>
      <c r="X51" s="69"/>
      <c r="Y51" s="69"/>
      <c r="Z51" s="73"/>
      <c r="AA51" s="79"/>
      <c r="AB51" s="69">
        <f t="shared" si="9"/>
        <v>0</v>
      </c>
    </row>
    <row r="52" spans="1:28" ht="25.5">
      <c r="A52" s="31">
        <v>2347</v>
      </c>
      <c r="B52" s="31" t="s">
        <v>25</v>
      </c>
      <c r="C52" s="33" t="s">
        <v>148</v>
      </c>
      <c r="D52" s="34" t="s">
        <v>149</v>
      </c>
      <c r="E52" s="35" t="s">
        <v>33</v>
      </c>
      <c r="F52" s="36" t="s">
        <v>150</v>
      </c>
      <c r="G52" s="16" t="s">
        <v>35</v>
      </c>
      <c r="H52" s="16"/>
      <c r="I52" s="11">
        <f t="shared" si="7"/>
        <v>117800</v>
      </c>
      <c r="J52" s="18">
        <v>0.63624999999999998</v>
      </c>
      <c r="K52" s="13">
        <v>117600</v>
      </c>
      <c r="L52" s="13"/>
      <c r="M52" s="13"/>
      <c r="N52" s="13"/>
      <c r="O52" s="13"/>
      <c r="P52" s="13">
        <v>200</v>
      </c>
      <c r="Q52" s="13"/>
      <c r="R52" s="13"/>
      <c r="S52" s="13"/>
      <c r="T52" s="13"/>
      <c r="U52" s="13"/>
      <c r="V52" s="68">
        <f>I52*J52+I53*J53</f>
        <v>128649.75</v>
      </c>
      <c r="W52" s="68">
        <f>V52/15*6</f>
        <v>51459.899999999994</v>
      </c>
      <c r="X52" s="68">
        <f>V52/100*50</f>
        <v>64324.875</v>
      </c>
      <c r="Y52" s="68">
        <f>SUM(V52:X52)</f>
        <v>244434.52499999999</v>
      </c>
      <c r="Z52" s="71">
        <f t="shared" si="8"/>
        <v>2572.9949999999999</v>
      </c>
      <c r="AA52" s="79" t="s">
        <v>287</v>
      </c>
      <c r="AB52" s="68">
        <f t="shared" si="9"/>
        <v>20</v>
      </c>
    </row>
    <row r="53" spans="1:28" ht="25.5">
      <c r="A53" s="31">
        <v>2347</v>
      </c>
      <c r="B53" s="31" t="s">
        <v>137</v>
      </c>
      <c r="C53" s="33" t="s">
        <v>148</v>
      </c>
      <c r="D53" s="34" t="s">
        <v>149</v>
      </c>
      <c r="E53" s="35" t="s">
        <v>33</v>
      </c>
      <c r="F53" s="36" t="s">
        <v>151</v>
      </c>
      <c r="G53" s="16" t="s">
        <v>35</v>
      </c>
      <c r="H53" s="16"/>
      <c r="I53" s="11">
        <f t="shared" si="7"/>
        <v>84400</v>
      </c>
      <c r="J53" s="18">
        <v>0.63624999999999998</v>
      </c>
      <c r="K53" s="13">
        <v>84000</v>
      </c>
      <c r="L53" s="13"/>
      <c r="M53" s="13"/>
      <c r="N53" s="13"/>
      <c r="O53" s="13"/>
      <c r="P53" s="13">
        <v>400</v>
      </c>
      <c r="Q53" s="13"/>
      <c r="R53" s="13"/>
      <c r="S53" s="13"/>
      <c r="T53" s="13"/>
      <c r="U53" s="13"/>
      <c r="V53" s="69"/>
      <c r="W53" s="69"/>
      <c r="X53" s="69"/>
      <c r="Y53" s="69"/>
      <c r="Z53" s="73"/>
      <c r="AA53" s="79"/>
      <c r="AB53" s="69">
        <f t="shared" si="9"/>
        <v>0</v>
      </c>
    </row>
    <row r="54" spans="1:28">
      <c r="A54" s="15">
        <v>2367</v>
      </c>
      <c r="B54" s="15" t="s">
        <v>25</v>
      </c>
      <c r="C54" s="33" t="s">
        <v>237</v>
      </c>
      <c r="D54" s="34" t="s">
        <v>238</v>
      </c>
      <c r="E54" s="35" t="s">
        <v>239</v>
      </c>
      <c r="F54" s="36" t="s">
        <v>240</v>
      </c>
      <c r="G54" s="16" t="s">
        <v>46</v>
      </c>
      <c r="H54" s="16"/>
      <c r="I54" s="11">
        <f t="shared" si="7"/>
        <v>52</v>
      </c>
      <c r="J54" s="25">
        <v>2020.92</v>
      </c>
      <c r="K54" s="13"/>
      <c r="L54" s="13"/>
      <c r="M54" s="13">
        <v>40</v>
      </c>
      <c r="N54" s="13"/>
      <c r="O54" s="13"/>
      <c r="P54" s="13"/>
      <c r="Q54" s="13"/>
      <c r="R54" s="13">
        <v>12</v>
      </c>
      <c r="S54" s="13"/>
      <c r="T54" s="13"/>
      <c r="U54" s="13"/>
      <c r="V54" s="14">
        <f>I54*J54</f>
        <v>105087.84</v>
      </c>
      <c r="W54" s="14">
        <f t="shared" ref="W54:W81" si="10">V54/15*6</f>
        <v>42035.135999999999</v>
      </c>
      <c r="X54" s="14">
        <f t="shared" ref="X54:X81" si="11">V54/100*50</f>
        <v>52543.920000000006</v>
      </c>
      <c r="Y54" s="14">
        <f t="shared" ref="Y54:Y81" si="12">SUM(V54:X54)</f>
        <v>199666.89600000001</v>
      </c>
      <c r="Z54" s="65">
        <f>V54*2/100</f>
        <v>2101.7568000000001</v>
      </c>
      <c r="AA54" s="75" t="s">
        <v>288</v>
      </c>
      <c r="AB54" s="14">
        <f t="shared" si="9"/>
        <v>20</v>
      </c>
    </row>
    <row r="55" spans="1:28">
      <c r="A55" s="37">
        <v>2386</v>
      </c>
      <c r="B55" s="37" t="s">
        <v>25</v>
      </c>
      <c r="C55" s="38" t="s">
        <v>152</v>
      </c>
      <c r="D55" s="39" t="s">
        <v>153</v>
      </c>
      <c r="E55" s="35" t="s">
        <v>33</v>
      </c>
      <c r="F55" s="40" t="s">
        <v>154</v>
      </c>
      <c r="G55" s="20" t="s">
        <v>35</v>
      </c>
      <c r="H55" s="20"/>
      <c r="I55" s="11">
        <f t="shared" si="7"/>
        <v>4305</v>
      </c>
      <c r="J55" s="41">
        <v>89.498000000000005</v>
      </c>
      <c r="K55" s="13"/>
      <c r="L55" s="13"/>
      <c r="M55" s="13">
        <v>1100</v>
      </c>
      <c r="N55" s="13"/>
      <c r="O55" s="13">
        <v>600</v>
      </c>
      <c r="P55" s="13"/>
      <c r="Q55" s="13">
        <v>960</v>
      </c>
      <c r="R55" s="13">
        <v>300</v>
      </c>
      <c r="S55" s="13">
        <v>1345</v>
      </c>
      <c r="T55" s="13"/>
      <c r="U55" s="13"/>
      <c r="V55" s="14">
        <f>I55*J55</f>
        <v>385288.89</v>
      </c>
      <c r="W55" s="14">
        <f t="shared" si="10"/>
        <v>154115.55599999998</v>
      </c>
      <c r="X55" s="14">
        <f t="shared" si="11"/>
        <v>192644.44500000001</v>
      </c>
      <c r="Y55" s="14">
        <f t="shared" si="12"/>
        <v>732048.89100000006</v>
      </c>
      <c r="Z55" s="65">
        <f t="shared" ref="Z55:Z56" si="13">V55*2/100</f>
        <v>7705.7777999999998</v>
      </c>
      <c r="AA55" s="75" t="s">
        <v>289</v>
      </c>
      <c r="AB55" s="14">
        <f t="shared" si="9"/>
        <v>70</v>
      </c>
    </row>
    <row r="56" spans="1:28">
      <c r="A56" s="42">
        <v>2405</v>
      </c>
      <c r="B56" s="42" t="s">
        <v>25</v>
      </c>
      <c r="C56" s="44" t="s">
        <v>155</v>
      </c>
      <c r="D56" s="44" t="s">
        <v>156</v>
      </c>
      <c r="E56" s="44" t="s">
        <v>33</v>
      </c>
      <c r="F56" s="43" t="s">
        <v>76</v>
      </c>
      <c r="G56" s="16" t="s">
        <v>35</v>
      </c>
      <c r="H56" s="16"/>
      <c r="I56" s="11">
        <f t="shared" si="7"/>
        <v>2250</v>
      </c>
      <c r="J56" s="18">
        <v>4.3899999999999997</v>
      </c>
      <c r="K56" s="13">
        <v>1250</v>
      </c>
      <c r="L56" s="13"/>
      <c r="M56" s="13"/>
      <c r="N56" s="13">
        <v>1000</v>
      </c>
      <c r="O56" s="13"/>
      <c r="P56" s="13"/>
      <c r="Q56" s="13"/>
      <c r="R56" s="13"/>
      <c r="S56" s="13"/>
      <c r="T56" s="13"/>
      <c r="U56" s="13"/>
      <c r="V56" s="14">
        <f>I56*J56</f>
        <v>9877.5</v>
      </c>
      <c r="W56" s="14">
        <f t="shared" si="10"/>
        <v>3951</v>
      </c>
      <c r="X56" s="14">
        <f t="shared" si="11"/>
        <v>4938.75</v>
      </c>
      <c r="Y56" s="14">
        <f t="shared" si="12"/>
        <v>18767.25</v>
      </c>
      <c r="Z56" s="65">
        <f t="shared" si="13"/>
        <v>197.55</v>
      </c>
      <c r="AA56" s="76" t="s">
        <v>297</v>
      </c>
      <c r="AB56" s="14">
        <f t="shared" si="9"/>
        <v>0</v>
      </c>
    </row>
    <row r="57" spans="1:28" ht="25.5">
      <c r="A57" s="15">
        <v>2413</v>
      </c>
      <c r="B57" s="15" t="s">
        <v>25</v>
      </c>
      <c r="C57" s="16" t="s">
        <v>157</v>
      </c>
      <c r="D57" s="28" t="s">
        <v>158</v>
      </c>
      <c r="E57" s="27" t="s">
        <v>159</v>
      </c>
      <c r="F57" s="29" t="s">
        <v>160</v>
      </c>
      <c r="G57" s="16" t="s">
        <v>46</v>
      </c>
      <c r="H57" s="16"/>
      <c r="I57" s="11">
        <f t="shared" si="7"/>
        <v>32</v>
      </c>
      <c r="J57" s="25">
        <v>277</v>
      </c>
      <c r="K57" s="13"/>
      <c r="L57" s="13"/>
      <c r="M57" s="13"/>
      <c r="N57" s="13">
        <v>32</v>
      </c>
      <c r="O57" s="13"/>
      <c r="P57" s="13"/>
      <c r="Q57" s="13"/>
      <c r="R57" s="13"/>
      <c r="S57" s="13"/>
      <c r="T57" s="13"/>
      <c r="U57" s="13"/>
      <c r="V57" s="68">
        <f>I57*J57+I58*J58+I59*J59+I60*J60+I61*J61</f>
        <v>82076</v>
      </c>
      <c r="W57" s="68">
        <f t="shared" si="10"/>
        <v>32830.400000000001</v>
      </c>
      <c r="X57" s="68">
        <f t="shared" si="11"/>
        <v>41038</v>
      </c>
      <c r="Y57" s="68">
        <f t="shared" si="12"/>
        <v>155944.4</v>
      </c>
      <c r="Z57" s="71">
        <f>V57*2/100</f>
        <v>1641.52</v>
      </c>
      <c r="AA57" s="79" t="s">
        <v>290</v>
      </c>
      <c r="AB57" s="68">
        <f t="shared" si="9"/>
        <v>20</v>
      </c>
    </row>
    <row r="58" spans="1:28" ht="25.5">
      <c r="A58" s="15">
        <v>2413</v>
      </c>
      <c r="B58" s="15" t="s">
        <v>137</v>
      </c>
      <c r="C58" s="16" t="s">
        <v>157</v>
      </c>
      <c r="D58" s="28" t="s">
        <v>158</v>
      </c>
      <c r="E58" s="27" t="s">
        <v>159</v>
      </c>
      <c r="F58" s="29" t="s">
        <v>161</v>
      </c>
      <c r="G58" s="16" t="s">
        <v>46</v>
      </c>
      <c r="H58" s="16"/>
      <c r="I58" s="11">
        <f t="shared" si="7"/>
        <v>32</v>
      </c>
      <c r="J58" s="25">
        <v>1108</v>
      </c>
      <c r="K58" s="13"/>
      <c r="L58" s="13"/>
      <c r="M58" s="13"/>
      <c r="N58" s="13">
        <v>32</v>
      </c>
      <c r="O58" s="13"/>
      <c r="P58" s="13"/>
      <c r="Q58" s="13"/>
      <c r="R58" s="13"/>
      <c r="S58" s="13"/>
      <c r="T58" s="13"/>
      <c r="U58" s="13"/>
      <c r="V58" s="70"/>
      <c r="W58" s="70">
        <f t="shared" si="10"/>
        <v>0</v>
      </c>
      <c r="X58" s="70">
        <f t="shared" si="11"/>
        <v>0</v>
      </c>
      <c r="Y58" s="70">
        <f t="shared" si="12"/>
        <v>0</v>
      </c>
      <c r="Z58" s="72"/>
      <c r="AA58" s="79"/>
      <c r="AB58" s="70">
        <f t="shared" si="9"/>
        <v>0</v>
      </c>
    </row>
    <row r="59" spans="1:28" ht="25.5">
      <c r="A59" s="15">
        <v>2413</v>
      </c>
      <c r="B59" s="15" t="s">
        <v>81</v>
      </c>
      <c r="C59" s="16" t="s">
        <v>157</v>
      </c>
      <c r="D59" s="28" t="s">
        <v>158</v>
      </c>
      <c r="E59" s="27" t="s">
        <v>159</v>
      </c>
      <c r="F59" s="29" t="s">
        <v>162</v>
      </c>
      <c r="G59" s="16" t="s">
        <v>46</v>
      </c>
      <c r="H59" s="16"/>
      <c r="I59" s="11">
        <f t="shared" si="7"/>
        <v>18</v>
      </c>
      <c r="J59" s="25">
        <v>1662</v>
      </c>
      <c r="K59" s="13"/>
      <c r="L59" s="13"/>
      <c r="M59" s="13"/>
      <c r="N59" s="13">
        <v>18</v>
      </c>
      <c r="O59" s="13"/>
      <c r="P59" s="13"/>
      <c r="Q59" s="13"/>
      <c r="R59" s="13"/>
      <c r="S59" s="13"/>
      <c r="T59" s="13"/>
      <c r="U59" s="13"/>
      <c r="V59" s="70"/>
      <c r="W59" s="70">
        <f t="shared" si="10"/>
        <v>0</v>
      </c>
      <c r="X59" s="70">
        <f t="shared" si="11"/>
        <v>0</v>
      </c>
      <c r="Y59" s="70">
        <f t="shared" si="12"/>
        <v>0</v>
      </c>
      <c r="Z59" s="72"/>
      <c r="AA59" s="79"/>
      <c r="AB59" s="70">
        <f t="shared" si="9"/>
        <v>0</v>
      </c>
    </row>
    <row r="60" spans="1:28" ht="25.5">
      <c r="A60" s="15">
        <v>2413</v>
      </c>
      <c r="B60" s="15" t="s">
        <v>163</v>
      </c>
      <c r="C60" s="16" t="s">
        <v>157</v>
      </c>
      <c r="D60" s="28" t="s">
        <v>158</v>
      </c>
      <c r="E60" s="27" t="s">
        <v>159</v>
      </c>
      <c r="F60" s="29" t="s">
        <v>164</v>
      </c>
      <c r="G60" s="16" t="s">
        <v>46</v>
      </c>
      <c r="H60" s="16"/>
      <c r="I60" s="11">
        <f t="shared" si="7"/>
        <v>10</v>
      </c>
      <c r="J60" s="25">
        <v>554</v>
      </c>
      <c r="K60" s="13"/>
      <c r="L60" s="13"/>
      <c r="M60" s="13"/>
      <c r="N60" s="13">
        <v>10</v>
      </c>
      <c r="O60" s="13"/>
      <c r="P60" s="13"/>
      <c r="Q60" s="13"/>
      <c r="R60" s="13"/>
      <c r="S60" s="13"/>
      <c r="T60" s="13"/>
      <c r="U60" s="13"/>
      <c r="V60" s="70"/>
      <c r="W60" s="70">
        <f t="shared" si="10"/>
        <v>0</v>
      </c>
      <c r="X60" s="70">
        <f t="shared" si="11"/>
        <v>0</v>
      </c>
      <c r="Y60" s="70">
        <f t="shared" si="12"/>
        <v>0</v>
      </c>
      <c r="Z60" s="72"/>
      <c r="AA60" s="79"/>
      <c r="AB60" s="70">
        <f t="shared" si="9"/>
        <v>0</v>
      </c>
    </row>
    <row r="61" spans="1:28" ht="25.5">
      <c r="A61" s="15">
        <v>2413</v>
      </c>
      <c r="B61" s="15" t="s">
        <v>165</v>
      </c>
      <c r="C61" s="16" t="s">
        <v>157</v>
      </c>
      <c r="D61" s="28" t="s">
        <v>158</v>
      </c>
      <c r="E61" s="27" t="s">
        <v>159</v>
      </c>
      <c r="F61" s="29" t="s">
        <v>166</v>
      </c>
      <c r="G61" s="16" t="s">
        <v>46</v>
      </c>
      <c r="H61" s="16"/>
      <c r="I61" s="11">
        <f t="shared" si="7"/>
        <v>10</v>
      </c>
      <c r="J61" s="25">
        <v>230</v>
      </c>
      <c r="K61" s="13"/>
      <c r="L61" s="13"/>
      <c r="M61" s="13"/>
      <c r="N61" s="13">
        <v>10</v>
      </c>
      <c r="O61" s="13"/>
      <c r="P61" s="13"/>
      <c r="Q61" s="13"/>
      <c r="R61" s="13"/>
      <c r="S61" s="13"/>
      <c r="T61" s="13"/>
      <c r="U61" s="13"/>
      <c r="V61" s="69"/>
      <c r="W61" s="69">
        <f t="shared" si="10"/>
        <v>0</v>
      </c>
      <c r="X61" s="69">
        <f t="shared" si="11"/>
        <v>0</v>
      </c>
      <c r="Y61" s="69">
        <f t="shared" si="12"/>
        <v>0</v>
      </c>
      <c r="Z61" s="73"/>
      <c r="AA61" s="79"/>
      <c r="AB61" s="69">
        <f t="shared" si="9"/>
        <v>0</v>
      </c>
    </row>
    <row r="62" spans="1:28">
      <c r="A62" s="15">
        <v>2414</v>
      </c>
      <c r="B62" s="15" t="s">
        <v>25</v>
      </c>
      <c r="C62" s="50" t="s">
        <v>180</v>
      </c>
      <c r="D62" s="50" t="s">
        <v>181</v>
      </c>
      <c r="E62" s="50" t="s">
        <v>43</v>
      </c>
      <c r="F62" s="50" t="s">
        <v>182</v>
      </c>
      <c r="G62" s="50" t="s">
        <v>43</v>
      </c>
      <c r="H62" s="50"/>
      <c r="I62" s="11">
        <f t="shared" si="7"/>
        <v>1690</v>
      </c>
      <c r="J62" s="25">
        <v>1345</v>
      </c>
      <c r="K62" s="13"/>
      <c r="L62" s="13"/>
      <c r="M62" s="13">
        <v>450</v>
      </c>
      <c r="N62" s="13"/>
      <c r="O62" s="13"/>
      <c r="P62" s="13"/>
      <c r="Q62" s="13">
        <v>720</v>
      </c>
      <c r="R62" s="13">
        <v>270</v>
      </c>
      <c r="S62" s="13"/>
      <c r="T62" s="13"/>
      <c r="U62" s="13">
        <v>250</v>
      </c>
      <c r="V62" s="14">
        <f t="shared" ref="V62:V81" si="14">I62*J62</f>
        <v>2273050</v>
      </c>
      <c r="W62" s="14">
        <f t="shared" si="10"/>
        <v>909220</v>
      </c>
      <c r="X62" s="14">
        <f t="shared" si="11"/>
        <v>1136525</v>
      </c>
      <c r="Y62" s="14">
        <f t="shared" si="12"/>
        <v>4318795</v>
      </c>
      <c r="Z62" s="65">
        <f>V62*2/100</f>
        <v>45461</v>
      </c>
      <c r="AA62" s="77" t="s">
        <v>291</v>
      </c>
      <c r="AB62" s="14">
        <f t="shared" si="9"/>
        <v>140</v>
      </c>
    </row>
    <row r="63" spans="1:28">
      <c r="A63" s="15">
        <v>2415</v>
      </c>
      <c r="B63" s="15" t="s">
        <v>25</v>
      </c>
      <c r="C63" s="50" t="s">
        <v>180</v>
      </c>
      <c r="D63" s="50" t="s">
        <v>181</v>
      </c>
      <c r="E63" s="50" t="s">
        <v>43</v>
      </c>
      <c r="F63" s="50" t="s">
        <v>183</v>
      </c>
      <c r="G63" s="50" t="s">
        <v>43</v>
      </c>
      <c r="H63" s="50"/>
      <c r="I63" s="11">
        <f t="shared" si="7"/>
        <v>390</v>
      </c>
      <c r="J63" s="25">
        <v>540</v>
      </c>
      <c r="K63" s="13"/>
      <c r="L63" s="13"/>
      <c r="M63" s="13">
        <v>250</v>
      </c>
      <c r="N63" s="13"/>
      <c r="O63" s="13"/>
      <c r="P63" s="13"/>
      <c r="Q63" s="13"/>
      <c r="R63" s="13">
        <v>140</v>
      </c>
      <c r="S63" s="13"/>
      <c r="T63" s="13"/>
      <c r="U63" s="13"/>
      <c r="V63" s="14">
        <f t="shared" si="14"/>
        <v>210600</v>
      </c>
      <c r="W63" s="14">
        <f t="shared" si="10"/>
        <v>84240</v>
      </c>
      <c r="X63" s="14">
        <f t="shared" si="11"/>
        <v>105300</v>
      </c>
      <c r="Y63" s="14">
        <f t="shared" si="12"/>
        <v>400140</v>
      </c>
      <c r="Z63" s="65">
        <f t="shared" ref="Z63:Z81" si="15">V63*2/100</f>
        <v>4212</v>
      </c>
      <c r="AA63" s="77" t="s">
        <v>292</v>
      </c>
      <c r="AB63" s="14">
        <f t="shared" si="9"/>
        <v>35</v>
      </c>
    </row>
    <row r="64" spans="1:28" ht="25.5">
      <c r="A64" s="15">
        <v>2416</v>
      </c>
      <c r="B64" s="15" t="s">
        <v>25</v>
      </c>
      <c r="C64" s="50" t="s">
        <v>184</v>
      </c>
      <c r="D64" s="50" t="s">
        <v>185</v>
      </c>
      <c r="E64" s="50" t="s">
        <v>186</v>
      </c>
      <c r="F64" s="50" t="s">
        <v>62</v>
      </c>
      <c r="G64" s="50" t="s">
        <v>35</v>
      </c>
      <c r="H64" s="50"/>
      <c r="I64" s="11">
        <f t="shared" si="7"/>
        <v>3384</v>
      </c>
      <c r="J64" s="25">
        <v>67</v>
      </c>
      <c r="K64" s="13"/>
      <c r="L64" s="13"/>
      <c r="M64" s="13">
        <v>1500</v>
      </c>
      <c r="N64" s="13"/>
      <c r="O64" s="13"/>
      <c r="P64" s="13"/>
      <c r="Q64" s="13"/>
      <c r="R64" s="13">
        <v>540</v>
      </c>
      <c r="S64" s="13"/>
      <c r="T64" s="13"/>
      <c r="U64" s="13">
        <v>1344</v>
      </c>
      <c r="V64" s="14">
        <f t="shared" si="14"/>
        <v>226728</v>
      </c>
      <c r="W64" s="14">
        <f t="shared" si="10"/>
        <v>90691.200000000012</v>
      </c>
      <c r="X64" s="14">
        <f t="shared" si="11"/>
        <v>113364.00000000001</v>
      </c>
      <c r="Y64" s="14">
        <f t="shared" si="12"/>
        <v>430783.2</v>
      </c>
      <c r="Z64" s="65">
        <f t="shared" si="15"/>
        <v>4534.5600000000004</v>
      </c>
      <c r="AA64" s="77" t="s">
        <v>293</v>
      </c>
      <c r="AB64" s="14">
        <f t="shared" si="9"/>
        <v>35</v>
      </c>
    </row>
    <row r="65" spans="1:28" ht="25.5">
      <c r="A65" s="15">
        <v>2417</v>
      </c>
      <c r="B65" s="15" t="s">
        <v>25</v>
      </c>
      <c r="C65" s="50" t="s">
        <v>184</v>
      </c>
      <c r="D65" s="50" t="s">
        <v>185</v>
      </c>
      <c r="E65" s="50" t="s">
        <v>186</v>
      </c>
      <c r="F65" s="50" t="s">
        <v>187</v>
      </c>
      <c r="G65" s="50" t="s">
        <v>35</v>
      </c>
      <c r="H65" s="50"/>
      <c r="I65" s="11">
        <f t="shared" si="7"/>
        <v>11244</v>
      </c>
      <c r="J65" s="25">
        <v>67</v>
      </c>
      <c r="K65" s="13"/>
      <c r="L65" s="13"/>
      <c r="M65" s="13">
        <v>4500</v>
      </c>
      <c r="N65" s="13"/>
      <c r="O65" s="13"/>
      <c r="P65" s="13"/>
      <c r="Q65" s="13"/>
      <c r="R65" s="13">
        <v>5400</v>
      </c>
      <c r="S65" s="13"/>
      <c r="T65" s="13"/>
      <c r="U65" s="13">
        <v>1344</v>
      </c>
      <c r="V65" s="14">
        <f t="shared" si="14"/>
        <v>753348</v>
      </c>
      <c r="W65" s="14">
        <f t="shared" si="10"/>
        <v>301339.19999999995</v>
      </c>
      <c r="X65" s="14">
        <f t="shared" si="11"/>
        <v>376674</v>
      </c>
      <c r="Y65" s="14">
        <f t="shared" si="12"/>
        <v>1431361.2</v>
      </c>
      <c r="Z65" s="65">
        <f t="shared" si="15"/>
        <v>15066.96</v>
      </c>
      <c r="AA65" s="77" t="s">
        <v>294</v>
      </c>
      <c r="AB65" s="14">
        <f t="shared" si="9"/>
        <v>140</v>
      </c>
    </row>
    <row r="66" spans="1:28" ht="38.25">
      <c r="A66" s="15">
        <v>2418</v>
      </c>
      <c r="B66" s="15" t="s">
        <v>25</v>
      </c>
      <c r="C66" s="50" t="s">
        <v>188</v>
      </c>
      <c r="D66" s="50" t="s">
        <v>189</v>
      </c>
      <c r="E66" s="50" t="s">
        <v>33</v>
      </c>
      <c r="F66" s="50" t="s">
        <v>190</v>
      </c>
      <c r="G66" s="50" t="s">
        <v>35</v>
      </c>
      <c r="H66" s="50"/>
      <c r="I66" s="11">
        <f t="shared" ref="I66:I81" si="16">SUM(K66:U66)</f>
        <v>15760</v>
      </c>
      <c r="J66" s="25">
        <v>24</v>
      </c>
      <c r="K66" s="13"/>
      <c r="L66" s="13"/>
      <c r="M66" s="13">
        <v>3660</v>
      </c>
      <c r="N66" s="13">
        <v>1000</v>
      </c>
      <c r="O66" s="13"/>
      <c r="P66" s="13"/>
      <c r="Q66" s="13"/>
      <c r="R66" s="13">
        <v>8100</v>
      </c>
      <c r="S66" s="13"/>
      <c r="T66" s="13"/>
      <c r="U66" s="13">
        <v>3000</v>
      </c>
      <c r="V66" s="14">
        <f t="shared" si="14"/>
        <v>378240</v>
      </c>
      <c r="W66" s="14">
        <f t="shared" si="10"/>
        <v>151296</v>
      </c>
      <c r="X66" s="14">
        <f t="shared" si="11"/>
        <v>189120</v>
      </c>
      <c r="Y66" s="14">
        <f t="shared" si="12"/>
        <v>718656</v>
      </c>
      <c r="Z66" s="65">
        <f t="shared" si="15"/>
        <v>7564.8</v>
      </c>
      <c r="AA66" s="77" t="s">
        <v>295</v>
      </c>
      <c r="AB66" s="14">
        <f t="shared" si="9"/>
        <v>70</v>
      </c>
    </row>
    <row r="67" spans="1:28">
      <c r="A67" s="15">
        <v>2419</v>
      </c>
      <c r="B67" s="15" t="s">
        <v>25</v>
      </c>
      <c r="C67" s="47" t="s">
        <v>191</v>
      </c>
      <c r="D67" s="48" t="s">
        <v>192</v>
      </c>
      <c r="E67" s="35" t="s">
        <v>41</v>
      </c>
      <c r="F67" s="49" t="s">
        <v>193</v>
      </c>
      <c r="G67" s="35" t="s">
        <v>43</v>
      </c>
      <c r="H67" s="35"/>
      <c r="I67" s="11">
        <f t="shared" si="16"/>
        <v>1000</v>
      </c>
      <c r="J67" s="25">
        <v>48.5</v>
      </c>
      <c r="K67" s="13"/>
      <c r="L67" s="13"/>
      <c r="M67" s="13">
        <v>800</v>
      </c>
      <c r="N67" s="13"/>
      <c r="O67" s="13"/>
      <c r="P67" s="13"/>
      <c r="Q67" s="13"/>
      <c r="R67" s="13">
        <v>200</v>
      </c>
      <c r="S67" s="13"/>
      <c r="T67" s="13"/>
      <c r="U67" s="13"/>
      <c r="V67" s="14">
        <f t="shared" si="14"/>
        <v>48500</v>
      </c>
      <c r="W67" s="14">
        <f t="shared" si="10"/>
        <v>19400</v>
      </c>
      <c r="X67" s="14">
        <f t="shared" si="11"/>
        <v>24250</v>
      </c>
      <c r="Y67" s="14">
        <f t="shared" si="12"/>
        <v>92150</v>
      </c>
      <c r="Z67" s="65">
        <f t="shared" si="15"/>
        <v>970</v>
      </c>
      <c r="AA67" s="77" t="s">
        <v>296</v>
      </c>
      <c r="AB67" s="14">
        <f t="shared" si="9"/>
        <v>0</v>
      </c>
    </row>
    <row r="68" spans="1:28">
      <c r="A68" s="15">
        <v>2420</v>
      </c>
      <c r="B68" s="15" t="s">
        <v>25</v>
      </c>
      <c r="C68" s="50" t="s">
        <v>194</v>
      </c>
      <c r="D68" s="50" t="s">
        <v>195</v>
      </c>
      <c r="E68" s="50" t="s">
        <v>33</v>
      </c>
      <c r="F68" s="50" t="s">
        <v>196</v>
      </c>
      <c r="G68" s="50" t="s">
        <v>35</v>
      </c>
      <c r="H68" s="50"/>
      <c r="I68" s="11">
        <f t="shared" si="16"/>
        <v>29800</v>
      </c>
      <c r="J68" s="25">
        <v>47.5</v>
      </c>
      <c r="K68" s="13"/>
      <c r="L68" s="13"/>
      <c r="M68" s="13">
        <v>4800</v>
      </c>
      <c r="N68" s="13"/>
      <c r="O68" s="13"/>
      <c r="P68" s="13"/>
      <c r="Q68" s="13"/>
      <c r="R68" s="13">
        <v>25000</v>
      </c>
      <c r="S68" s="13"/>
      <c r="T68" s="13"/>
      <c r="U68" s="13"/>
      <c r="V68" s="14">
        <f t="shared" si="14"/>
        <v>1415500</v>
      </c>
      <c r="W68" s="14">
        <f t="shared" si="10"/>
        <v>566200</v>
      </c>
      <c r="X68" s="14">
        <f t="shared" si="11"/>
        <v>707750</v>
      </c>
      <c r="Y68" s="14">
        <f t="shared" si="12"/>
        <v>2689450</v>
      </c>
      <c r="Z68" s="65">
        <f t="shared" si="15"/>
        <v>28310</v>
      </c>
      <c r="AA68" s="77" t="s">
        <v>298</v>
      </c>
      <c r="AB68" s="14">
        <f t="shared" si="9"/>
        <v>140</v>
      </c>
    </row>
    <row r="69" spans="1:28">
      <c r="A69" s="15">
        <v>2421</v>
      </c>
      <c r="B69" s="15" t="s">
        <v>25</v>
      </c>
      <c r="C69" s="16" t="s">
        <v>197</v>
      </c>
      <c r="D69" s="28" t="s">
        <v>198</v>
      </c>
      <c r="E69" s="35" t="s">
        <v>41</v>
      </c>
      <c r="F69" s="29" t="s">
        <v>199</v>
      </c>
      <c r="G69" s="16" t="s">
        <v>43</v>
      </c>
      <c r="H69" s="16"/>
      <c r="I69" s="11">
        <f t="shared" si="16"/>
        <v>1000</v>
      </c>
      <c r="J69" s="25">
        <v>600</v>
      </c>
      <c r="K69" s="13"/>
      <c r="L69" s="13"/>
      <c r="M69" s="13">
        <v>400</v>
      </c>
      <c r="N69" s="13"/>
      <c r="O69" s="13"/>
      <c r="P69" s="13"/>
      <c r="Q69" s="13">
        <v>500</v>
      </c>
      <c r="R69" s="13"/>
      <c r="S69" s="13"/>
      <c r="T69" s="13"/>
      <c r="U69" s="13">
        <v>100</v>
      </c>
      <c r="V69" s="14">
        <f t="shared" si="14"/>
        <v>600000</v>
      </c>
      <c r="W69" s="14">
        <f t="shared" si="10"/>
        <v>240000</v>
      </c>
      <c r="X69" s="14">
        <f t="shared" si="11"/>
        <v>300000</v>
      </c>
      <c r="Y69" s="14">
        <f t="shared" si="12"/>
        <v>1140000</v>
      </c>
      <c r="Z69" s="65">
        <f t="shared" si="15"/>
        <v>12000</v>
      </c>
      <c r="AA69" s="77" t="s">
        <v>299</v>
      </c>
      <c r="AB69" s="14">
        <f t="shared" si="9"/>
        <v>140</v>
      </c>
    </row>
    <row r="70" spans="1:28">
      <c r="A70" s="15">
        <v>2422</v>
      </c>
      <c r="B70" s="15" t="s">
        <v>25</v>
      </c>
      <c r="C70" s="16" t="s">
        <v>197</v>
      </c>
      <c r="D70" s="28" t="s">
        <v>198</v>
      </c>
      <c r="E70" s="35" t="s">
        <v>41</v>
      </c>
      <c r="F70" s="29" t="s">
        <v>200</v>
      </c>
      <c r="G70" s="16" t="s">
        <v>43</v>
      </c>
      <c r="H70" s="16"/>
      <c r="I70" s="11">
        <f t="shared" si="16"/>
        <v>490</v>
      </c>
      <c r="J70" s="25">
        <v>3000</v>
      </c>
      <c r="K70" s="13"/>
      <c r="L70" s="13"/>
      <c r="M70" s="13">
        <v>180</v>
      </c>
      <c r="N70" s="13"/>
      <c r="O70" s="13"/>
      <c r="P70" s="13"/>
      <c r="Q70" s="13">
        <v>250</v>
      </c>
      <c r="R70" s="13"/>
      <c r="S70" s="13"/>
      <c r="T70" s="13"/>
      <c r="U70" s="13">
        <v>60</v>
      </c>
      <c r="V70" s="14">
        <f t="shared" si="14"/>
        <v>1470000</v>
      </c>
      <c r="W70" s="14">
        <f t="shared" si="10"/>
        <v>588000</v>
      </c>
      <c r="X70" s="14">
        <f t="shared" si="11"/>
        <v>735000</v>
      </c>
      <c r="Y70" s="14">
        <f t="shared" si="12"/>
        <v>2793000</v>
      </c>
      <c r="Z70" s="65">
        <f t="shared" si="15"/>
        <v>29400</v>
      </c>
      <c r="AA70" s="77" t="s">
        <v>300</v>
      </c>
      <c r="AB70" s="14">
        <f t="shared" si="9"/>
        <v>140</v>
      </c>
    </row>
    <row r="71" spans="1:28">
      <c r="A71" s="15">
        <v>2423</v>
      </c>
      <c r="B71" s="15" t="s">
        <v>25</v>
      </c>
      <c r="C71" s="16" t="s">
        <v>201</v>
      </c>
      <c r="D71" s="28" t="s">
        <v>202</v>
      </c>
      <c r="E71" s="27" t="s">
        <v>41</v>
      </c>
      <c r="F71" s="29" t="s">
        <v>203</v>
      </c>
      <c r="G71" s="16" t="s">
        <v>43</v>
      </c>
      <c r="H71" s="16"/>
      <c r="I71" s="11">
        <f t="shared" si="16"/>
        <v>800</v>
      </c>
      <c r="J71" s="25">
        <v>426</v>
      </c>
      <c r="K71" s="13"/>
      <c r="L71" s="13"/>
      <c r="M71" s="13">
        <v>200</v>
      </c>
      <c r="N71" s="13"/>
      <c r="O71" s="13"/>
      <c r="P71" s="13"/>
      <c r="Q71" s="13"/>
      <c r="R71" s="13"/>
      <c r="S71" s="13"/>
      <c r="T71" s="13">
        <v>600</v>
      </c>
      <c r="U71" s="13"/>
      <c r="V71" s="14">
        <f t="shared" si="14"/>
        <v>340800</v>
      </c>
      <c r="W71" s="14">
        <f t="shared" si="10"/>
        <v>136320</v>
      </c>
      <c r="X71" s="14">
        <f t="shared" si="11"/>
        <v>170400</v>
      </c>
      <c r="Y71" s="14">
        <f t="shared" si="12"/>
        <v>647520</v>
      </c>
      <c r="Z71" s="65">
        <f t="shared" si="15"/>
        <v>6816</v>
      </c>
      <c r="AA71" s="77" t="s">
        <v>301</v>
      </c>
      <c r="AB71" s="14">
        <f t="shared" si="9"/>
        <v>70</v>
      </c>
    </row>
    <row r="72" spans="1:28">
      <c r="A72" s="15">
        <v>2424</v>
      </c>
      <c r="B72" s="15" t="s">
        <v>25</v>
      </c>
      <c r="C72" s="16" t="s">
        <v>204</v>
      </c>
      <c r="D72" s="28" t="s">
        <v>205</v>
      </c>
      <c r="E72" s="27" t="s">
        <v>33</v>
      </c>
      <c r="F72" s="29" t="s">
        <v>206</v>
      </c>
      <c r="G72" s="16" t="s">
        <v>35</v>
      </c>
      <c r="H72" s="16"/>
      <c r="I72" s="11">
        <f t="shared" si="16"/>
        <v>7988</v>
      </c>
      <c r="J72" s="25">
        <v>10.005000000000001</v>
      </c>
      <c r="K72" s="13"/>
      <c r="L72" s="13"/>
      <c r="M72" s="13">
        <v>5300</v>
      </c>
      <c r="N72" s="13"/>
      <c r="O72" s="13"/>
      <c r="P72" s="13"/>
      <c r="Q72" s="13"/>
      <c r="R72" s="13"/>
      <c r="S72" s="13"/>
      <c r="T72" s="13"/>
      <c r="U72" s="13">
        <v>2688</v>
      </c>
      <c r="V72" s="14">
        <f t="shared" si="14"/>
        <v>79919.94</v>
      </c>
      <c r="W72" s="14">
        <f t="shared" si="10"/>
        <v>31967.976000000002</v>
      </c>
      <c r="X72" s="14">
        <f t="shared" si="11"/>
        <v>39959.97</v>
      </c>
      <c r="Y72" s="14">
        <f t="shared" si="12"/>
        <v>151847.886</v>
      </c>
      <c r="Z72" s="65">
        <f t="shared" si="15"/>
        <v>1598.3987999999999</v>
      </c>
      <c r="AA72" s="77" t="s">
        <v>302</v>
      </c>
      <c r="AB72" s="14">
        <f t="shared" si="9"/>
        <v>20</v>
      </c>
    </row>
    <row r="73" spans="1:28">
      <c r="A73" s="15">
        <v>2425</v>
      </c>
      <c r="B73" s="15" t="s">
        <v>25</v>
      </c>
      <c r="C73" s="16" t="s">
        <v>207</v>
      </c>
      <c r="D73" s="28" t="s">
        <v>208</v>
      </c>
      <c r="E73" s="27" t="s">
        <v>49</v>
      </c>
      <c r="F73" s="29" t="s">
        <v>70</v>
      </c>
      <c r="G73" s="16" t="s">
        <v>51</v>
      </c>
      <c r="H73" s="16"/>
      <c r="I73" s="11">
        <f t="shared" si="16"/>
        <v>63</v>
      </c>
      <c r="J73" s="25">
        <v>372.33</v>
      </c>
      <c r="K73" s="13"/>
      <c r="L73" s="13"/>
      <c r="M73" s="13">
        <v>42</v>
      </c>
      <c r="N73" s="13"/>
      <c r="O73" s="13"/>
      <c r="P73" s="13"/>
      <c r="Q73" s="13"/>
      <c r="R73" s="13"/>
      <c r="S73" s="13"/>
      <c r="T73" s="13"/>
      <c r="U73" s="13">
        <v>21</v>
      </c>
      <c r="V73" s="14">
        <f t="shared" si="14"/>
        <v>23456.789999999997</v>
      </c>
      <c r="W73" s="14">
        <f t="shared" si="10"/>
        <v>9382.7159999999985</v>
      </c>
      <c r="X73" s="14">
        <f t="shared" si="11"/>
        <v>11728.394999999999</v>
      </c>
      <c r="Y73" s="14">
        <f t="shared" si="12"/>
        <v>44567.900999999991</v>
      </c>
      <c r="Z73" s="65">
        <f t="shared" si="15"/>
        <v>469.13579999999996</v>
      </c>
      <c r="AA73" s="77">
        <v>6753742435</v>
      </c>
      <c r="AB73" s="14">
        <f t="shared" si="9"/>
        <v>0</v>
      </c>
    </row>
    <row r="74" spans="1:28">
      <c r="A74" s="15">
        <v>2426</v>
      </c>
      <c r="B74" s="15" t="s">
        <v>25</v>
      </c>
      <c r="C74" s="16" t="s">
        <v>207</v>
      </c>
      <c r="D74" s="28" t="s">
        <v>208</v>
      </c>
      <c r="E74" s="27" t="s">
        <v>49</v>
      </c>
      <c r="F74" s="29" t="s">
        <v>209</v>
      </c>
      <c r="G74" s="16" t="s">
        <v>51</v>
      </c>
      <c r="H74" s="16"/>
      <c r="I74" s="11">
        <f t="shared" si="16"/>
        <v>469</v>
      </c>
      <c r="J74" s="25">
        <v>372.33</v>
      </c>
      <c r="K74" s="13"/>
      <c r="L74" s="13"/>
      <c r="M74" s="13">
        <v>280</v>
      </c>
      <c r="N74" s="13"/>
      <c r="O74" s="13"/>
      <c r="P74" s="13"/>
      <c r="Q74" s="13"/>
      <c r="R74" s="13">
        <v>168</v>
      </c>
      <c r="S74" s="13"/>
      <c r="T74" s="13"/>
      <c r="U74" s="13">
        <v>21</v>
      </c>
      <c r="V74" s="14">
        <f t="shared" si="14"/>
        <v>174622.77</v>
      </c>
      <c r="W74" s="14">
        <f t="shared" si="10"/>
        <v>69849.108000000007</v>
      </c>
      <c r="X74" s="14">
        <f t="shared" si="11"/>
        <v>87311.384999999995</v>
      </c>
      <c r="Y74" s="14">
        <f t="shared" si="12"/>
        <v>331783.26299999998</v>
      </c>
      <c r="Z74" s="65">
        <f t="shared" si="15"/>
        <v>3492.4553999999998</v>
      </c>
      <c r="AA74" s="77">
        <v>6753746781</v>
      </c>
      <c r="AB74" s="14">
        <f t="shared" si="9"/>
        <v>35</v>
      </c>
    </row>
    <row r="75" spans="1:28">
      <c r="A75" s="15">
        <v>2427</v>
      </c>
      <c r="B75" s="15" t="s">
        <v>25</v>
      </c>
      <c r="C75" s="16" t="s">
        <v>207</v>
      </c>
      <c r="D75" s="28" t="s">
        <v>208</v>
      </c>
      <c r="E75" s="27" t="s">
        <v>49</v>
      </c>
      <c r="F75" s="29" t="s">
        <v>84</v>
      </c>
      <c r="G75" s="16" t="s">
        <v>51</v>
      </c>
      <c r="H75" s="16"/>
      <c r="I75" s="11">
        <f t="shared" si="16"/>
        <v>63</v>
      </c>
      <c r="J75" s="25">
        <v>372.33</v>
      </c>
      <c r="K75" s="13"/>
      <c r="L75" s="13"/>
      <c r="M75" s="13">
        <v>42</v>
      </c>
      <c r="N75" s="13"/>
      <c r="O75" s="13"/>
      <c r="P75" s="13"/>
      <c r="Q75" s="13"/>
      <c r="R75" s="13"/>
      <c r="S75" s="13"/>
      <c r="T75" s="13"/>
      <c r="U75" s="13">
        <v>21</v>
      </c>
      <c r="V75" s="14">
        <f t="shared" si="14"/>
        <v>23456.789999999997</v>
      </c>
      <c r="W75" s="14">
        <f t="shared" si="10"/>
        <v>9382.7159999999985</v>
      </c>
      <c r="X75" s="14">
        <f t="shared" si="11"/>
        <v>11728.394999999999</v>
      </c>
      <c r="Y75" s="14">
        <f t="shared" si="12"/>
        <v>44567.900999999991</v>
      </c>
      <c r="Z75" s="65">
        <f t="shared" si="15"/>
        <v>469.13579999999996</v>
      </c>
      <c r="AA75" s="77">
        <v>6753748927</v>
      </c>
      <c r="AB75" s="14">
        <f t="shared" si="9"/>
        <v>0</v>
      </c>
    </row>
    <row r="76" spans="1:28">
      <c r="A76" s="15">
        <v>2428</v>
      </c>
      <c r="B76" s="15" t="s">
        <v>25</v>
      </c>
      <c r="C76" s="16" t="s">
        <v>207</v>
      </c>
      <c r="D76" s="28" t="s">
        <v>208</v>
      </c>
      <c r="E76" s="27" t="s">
        <v>49</v>
      </c>
      <c r="F76" s="29" t="s">
        <v>210</v>
      </c>
      <c r="G76" s="16" t="s">
        <v>51</v>
      </c>
      <c r="H76" s="16"/>
      <c r="I76" s="11">
        <f t="shared" si="16"/>
        <v>1751</v>
      </c>
      <c r="J76" s="25">
        <v>372.33</v>
      </c>
      <c r="K76" s="13"/>
      <c r="L76" s="13"/>
      <c r="M76" s="13">
        <v>1100</v>
      </c>
      <c r="N76" s="13"/>
      <c r="O76" s="13"/>
      <c r="P76" s="13"/>
      <c r="Q76" s="13"/>
      <c r="R76" s="13">
        <v>504</v>
      </c>
      <c r="S76" s="13"/>
      <c r="T76" s="13"/>
      <c r="U76" s="13">
        <v>147</v>
      </c>
      <c r="V76" s="14">
        <f t="shared" si="14"/>
        <v>651949.82999999996</v>
      </c>
      <c r="W76" s="14">
        <f t="shared" si="10"/>
        <v>260779.932</v>
      </c>
      <c r="X76" s="14">
        <f t="shared" si="11"/>
        <v>325974.91499999998</v>
      </c>
      <c r="Y76" s="14">
        <f t="shared" si="12"/>
        <v>1238704.6769999999</v>
      </c>
      <c r="Z76" s="65">
        <f t="shared" si="15"/>
        <v>13038.996599999999</v>
      </c>
      <c r="AA76" s="77" t="s">
        <v>303</v>
      </c>
      <c r="AB76" s="14">
        <f t="shared" si="9"/>
        <v>140</v>
      </c>
    </row>
    <row r="77" spans="1:28" ht="38.25">
      <c r="A77" s="15">
        <v>2429</v>
      </c>
      <c r="B77" s="15" t="s">
        <v>25</v>
      </c>
      <c r="C77" s="16" t="s">
        <v>211</v>
      </c>
      <c r="D77" s="28" t="s">
        <v>212</v>
      </c>
      <c r="E77" s="27" t="s">
        <v>213</v>
      </c>
      <c r="F77" s="29" t="s">
        <v>214</v>
      </c>
      <c r="G77" s="16" t="s">
        <v>43</v>
      </c>
      <c r="H77" s="16"/>
      <c r="I77" s="11">
        <f t="shared" si="16"/>
        <v>16</v>
      </c>
      <c r="J77" s="25">
        <v>1000</v>
      </c>
      <c r="K77" s="13"/>
      <c r="L77" s="13"/>
      <c r="M77" s="13">
        <v>8</v>
      </c>
      <c r="N77" s="13"/>
      <c r="O77" s="13"/>
      <c r="P77" s="13">
        <v>8</v>
      </c>
      <c r="Q77" s="13"/>
      <c r="R77" s="13"/>
      <c r="S77" s="13"/>
      <c r="T77" s="13"/>
      <c r="U77" s="13"/>
      <c r="V77" s="14">
        <f t="shared" si="14"/>
        <v>16000</v>
      </c>
      <c r="W77" s="14">
        <f t="shared" si="10"/>
        <v>6400</v>
      </c>
      <c r="X77" s="14">
        <f t="shared" si="11"/>
        <v>8000</v>
      </c>
      <c r="Y77" s="14">
        <f t="shared" si="12"/>
        <v>30400</v>
      </c>
      <c r="Z77" s="65">
        <f t="shared" si="15"/>
        <v>320</v>
      </c>
      <c r="AA77" s="75" t="s">
        <v>304</v>
      </c>
      <c r="AB77" s="14">
        <f t="shared" si="9"/>
        <v>0</v>
      </c>
    </row>
    <row r="78" spans="1:28" ht="25.5">
      <c r="A78" s="15">
        <v>2432</v>
      </c>
      <c r="B78" s="15" t="s">
        <v>25</v>
      </c>
      <c r="C78" s="16" t="s">
        <v>167</v>
      </c>
      <c r="D78" s="28" t="s">
        <v>168</v>
      </c>
      <c r="E78" s="27" t="s">
        <v>169</v>
      </c>
      <c r="F78" s="29" t="s">
        <v>170</v>
      </c>
      <c r="G78" s="16" t="s">
        <v>46</v>
      </c>
      <c r="H78" s="16"/>
      <c r="I78" s="11">
        <f t="shared" si="16"/>
        <v>23</v>
      </c>
      <c r="J78" s="25">
        <v>49.51</v>
      </c>
      <c r="K78" s="13"/>
      <c r="L78" s="13"/>
      <c r="M78" s="13"/>
      <c r="N78" s="13">
        <v>16</v>
      </c>
      <c r="O78" s="13"/>
      <c r="P78" s="13">
        <v>7</v>
      </c>
      <c r="Q78" s="13"/>
      <c r="R78" s="13"/>
      <c r="S78" s="13"/>
      <c r="T78" s="13"/>
      <c r="U78" s="13"/>
      <c r="V78" s="14">
        <f t="shared" si="14"/>
        <v>1138.73</v>
      </c>
      <c r="W78" s="14">
        <f t="shared" si="10"/>
        <v>455.49200000000002</v>
      </c>
      <c r="X78" s="14">
        <f t="shared" si="11"/>
        <v>569.36500000000001</v>
      </c>
      <c r="Y78" s="14">
        <f t="shared" si="12"/>
        <v>2163.587</v>
      </c>
      <c r="Z78" s="65">
        <f t="shared" si="15"/>
        <v>22.7746</v>
      </c>
      <c r="AA78" s="76" t="s">
        <v>305</v>
      </c>
      <c r="AB78" s="14">
        <f t="shared" si="9"/>
        <v>0</v>
      </c>
    </row>
    <row r="79" spans="1:28">
      <c r="A79" s="15">
        <v>2433</v>
      </c>
      <c r="B79" s="15" t="s">
        <v>25</v>
      </c>
      <c r="C79" s="16" t="s">
        <v>171</v>
      </c>
      <c r="D79" s="28" t="s">
        <v>172</v>
      </c>
      <c r="E79" s="27" t="s">
        <v>159</v>
      </c>
      <c r="F79" s="29" t="s">
        <v>173</v>
      </c>
      <c r="G79" s="16" t="s">
        <v>46</v>
      </c>
      <c r="H79" s="16"/>
      <c r="I79" s="11">
        <f t="shared" si="16"/>
        <v>46</v>
      </c>
      <c r="J79" s="25">
        <v>8815</v>
      </c>
      <c r="K79" s="13"/>
      <c r="L79" s="13"/>
      <c r="M79" s="13">
        <v>30</v>
      </c>
      <c r="N79" s="13"/>
      <c r="O79" s="13"/>
      <c r="P79" s="13"/>
      <c r="Q79" s="13">
        <v>16</v>
      </c>
      <c r="R79" s="13"/>
      <c r="S79" s="13"/>
      <c r="T79" s="13"/>
      <c r="U79" s="13"/>
      <c r="V79" s="14">
        <f t="shared" si="14"/>
        <v>405490</v>
      </c>
      <c r="W79" s="14">
        <f t="shared" si="10"/>
        <v>162196</v>
      </c>
      <c r="X79" s="14">
        <f t="shared" si="11"/>
        <v>202745</v>
      </c>
      <c r="Y79" s="14">
        <f t="shared" si="12"/>
        <v>770431</v>
      </c>
      <c r="Z79" s="65">
        <f t="shared" si="15"/>
        <v>8109.8</v>
      </c>
      <c r="AA79" s="75" t="s">
        <v>306</v>
      </c>
      <c r="AB79" s="14">
        <f t="shared" si="9"/>
        <v>70</v>
      </c>
    </row>
    <row r="80" spans="1:28" ht="25.5">
      <c r="A80" s="15">
        <v>2434</v>
      </c>
      <c r="B80" s="15" t="s">
        <v>25</v>
      </c>
      <c r="C80" s="47" t="s">
        <v>174</v>
      </c>
      <c r="D80" s="48" t="s">
        <v>175</v>
      </c>
      <c r="E80" s="35" t="s">
        <v>176</v>
      </c>
      <c r="F80" s="49" t="s">
        <v>177</v>
      </c>
      <c r="G80" s="35" t="s">
        <v>176</v>
      </c>
      <c r="H80" s="35"/>
      <c r="I80" s="11">
        <f t="shared" si="16"/>
        <v>70</v>
      </c>
      <c r="J80" s="25">
        <v>238</v>
      </c>
      <c r="K80" s="13"/>
      <c r="L80" s="13"/>
      <c r="M80" s="13">
        <v>30</v>
      </c>
      <c r="N80" s="13"/>
      <c r="O80" s="13"/>
      <c r="P80" s="13"/>
      <c r="Q80" s="13">
        <v>10</v>
      </c>
      <c r="R80" s="13">
        <v>30</v>
      </c>
      <c r="S80" s="13"/>
      <c r="T80" s="13"/>
      <c r="U80" s="13"/>
      <c r="V80" s="14">
        <f t="shared" si="14"/>
        <v>16660</v>
      </c>
      <c r="W80" s="14">
        <f t="shared" si="10"/>
        <v>6664</v>
      </c>
      <c r="X80" s="14">
        <f t="shared" si="11"/>
        <v>8330</v>
      </c>
      <c r="Y80" s="14">
        <f t="shared" si="12"/>
        <v>31654</v>
      </c>
      <c r="Z80" s="65">
        <f t="shared" si="15"/>
        <v>333.2</v>
      </c>
      <c r="AA80" s="75" t="s">
        <v>307</v>
      </c>
      <c r="AB80" s="14">
        <f t="shared" si="9"/>
        <v>0</v>
      </c>
    </row>
    <row r="81" spans="1:28" ht="25.5">
      <c r="A81" s="15">
        <v>2435</v>
      </c>
      <c r="B81" s="15" t="s">
        <v>25</v>
      </c>
      <c r="C81" s="47" t="s">
        <v>178</v>
      </c>
      <c r="D81" s="48" t="s">
        <v>175</v>
      </c>
      <c r="E81" s="35" t="s">
        <v>176</v>
      </c>
      <c r="F81" s="49" t="s">
        <v>179</v>
      </c>
      <c r="G81" s="35" t="s">
        <v>176</v>
      </c>
      <c r="H81" s="35"/>
      <c r="I81" s="11">
        <f t="shared" si="16"/>
        <v>960</v>
      </c>
      <c r="J81" s="25">
        <v>378</v>
      </c>
      <c r="K81" s="13"/>
      <c r="L81" s="13"/>
      <c r="M81" s="13">
        <v>180</v>
      </c>
      <c r="N81" s="13"/>
      <c r="O81" s="13"/>
      <c r="P81" s="13"/>
      <c r="Q81" s="13">
        <v>180</v>
      </c>
      <c r="R81" s="13">
        <v>600</v>
      </c>
      <c r="S81" s="13"/>
      <c r="T81" s="13"/>
      <c r="U81" s="13"/>
      <c r="V81" s="14">
        <f t="shared" si="14"/>
        <v>362880</v>
      </c>
      <c r="W81" s="14">
        <f t="shared" si="10"/>
        <v>145152</v>
      </c>
      <c r="X81" s="14">
        <f t="shared" si="11"/>
        <v>181440</v>
      </c>
      <c r="Y81" s="14">
        <f t="shared" si="12"/>
        <v>689472</v>
      </c>
      <c r="Z81" s="65">
        <f t="shared" si="15"/>
        <v>7257.6</v>
      </c>
      <c r="AA81" s="75" t="s">
        <v>308</v>
      </c>
      <c r="AB81" s="14">
        <f t="shared" si="9"/>
        <v>70</v>
      </c>
    </row>
  </sheetData>
  <autoFilter ref="A1:AB81"/>
  <sortState ref="A2:AA84">
    <sortCondition ref="A2:A84"/>
    <sortCondition ref="B2:B84"/>
  </sortState>
  <mergeCells count="28">
    <mergeCell ref="Z57:Z61"/>
    <mergeCell ref="AB57:AB61"/>
    <mergeCell ref="Z46:Z47"/>
    <mergeCell ref="AB46:AB47"/>
    <mergeCell ref="Z50:Z51"/>
    <mergeCell ref="AB50:AB51"/>
    <mergeCell ref="Z52:Z53"/>
    <mergeCell ref="AB52:AB53"/>
    <mergeCell ref="AA46:AA47"/>
    <mergeCell ref="AA50:AA51"/>
    <mergeCell ref="AA52:AA53"/>
    <mergeCell ref="AA57:AA61"/>
    <mergeCell ref="V46:V47"/>
    <mergeCell ref="W46:W47"/>
    <mergeCell ref="X46:X47"/>
    <mergeCell ref="Y46:Y47"/>
    <mergeCell ref="V50:V51"/>
    <mergeCell ref="W50:W51"/>
    <mergeCell ref="X50:X51"/>
    <mergeCell ref="Y50:Y51"/>
    <mergeCell ref="V52:V53"/>
    <mergeCell ref="W52:W53"/>
    <mergeCell ref="X52:X53"/>
    <mergeCell ref="Y52:Y53"/>
    <mergeCell ref="V57:V61"/>
    <mergeCell ref="W57:W61"/>
    <mergeCell ref="X57:X61"/>
    <mergeCell ref="Y57:Y6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finale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picogna.serena</dc:creator>
  <cp:lastModifiedBy>picogna.serena</cp:lastModifiedBy>
  <dcterms:created xsi:type="dcterms:W3CDTF">2016-06-30T12:21:16Z</dcterms:created>
  <dcterms:modified xsi:type="dcterms:W3CDTF">2016-07-13T11:20:54Z</dcterms:modified>
</cp:coreProperties>
</file>